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IN RL" sheetId="1" r:id="rId1"/>
    <sheet name="HK1+HK2" sheetId="2" r:id="rId2"/>
    <sheet name="HK3+HK4" sheetId="3" r:id="rId3"/>
    <sheet name="HK5+HK6" sheetId="4" r:id="rId4"/>
  </sheets>
  <definedNames>
    <definedName name="_xlfn.COUNTIFS" hidden="1">#NAME?</definedName>
    <definedName name="_xlnm.Print_Titles" localSheetId="0">'IN RL'!$7:$8</definedName>
  </definedNames>
  <calcPr fullCalcOnLoad="1"/>
</workbook>
</file>

<file path=xl/comments1.xml><?xml version="1.0" encoding="utf-8"?>
<comments xmlns="http://schemas.openxmlformats.org/spreadsheetml/2006/main">
  <authors>
    <author>dtu</author>
  </authors>
  <commentList>
    <comment ref="I139" authorId="0">
      <text>
        <r>
          <rPr>
            <b/>
            <sz val="9"/>
            <rFont val="Tahoma"/>
            <family val="2"/>
          </rPr>
          <t>dtu:</t>
        </r>
        <r>
          <rPr>
            <sz val="9"/>
            <rFont val="Tahoma"/>
            <family val="2"/>
          </rPr>
          <t xml:space="preserve">
16-17
D22YDH B-B</t>
        </r>
      </text>
    </comment>
    <comment ref="J139" authorId="0">
      <text>
        <r>
          <rPr>
            <b/>
            <sz val="9"/>
            <rFont val="Tahoma"/>
            <family val="2"/>
          </rPr>
          <t>dtu:</t>
        </r>
        <r>
          <rPr>
            <sz val="9"/>
            <rFont val="Tahoma"/>
            <family val="2"/>
          </rPr>
          <t xml:space="preserve">
17-18
D22YDHB-B</t>
        </r>
      </text>
    </comment>
    <comment ref="K139" authorId="0">
      <text>
        <r>
          <rPr>
            <b/>
            <sz val="9"/>
            <rFont val="Tahoma"/>
            <family val="2"/>
          </rPr>
          <t>dtu:</t>
        </r>
        <r>
          <rPr>
            <sz val="9"/>
            <rFont val="Tahoma"/>
            <family val="2"/>
          </rPr>
          <t xml:space="preserve">
17-18
D22YDHB-B</t>
        </r>
      </text>
    </comment>
    <comment ref="I42" authorId="0">
      <text>
        <r>
          <rPr>
            <b/>
            <sz val="9"/>
            <rFont val="Tahoma"/>
            <family val="2"/>
          </rPr>
          <t>dtu:</t>
        </r>
        <r>
          <rPr>
            <sz val="9"/>
            <rFont val="Tahoma"/>
            <family val="2"/>
          </rPr>
          <t xml:space="preserve">
D22YDHB-B
16-17</t>
        </r>
      </text>
    </comment>
    <comment ref="J42" authorId="0">
      <text>
        <r>
          <rPr>
            <b/>
            <sz val="9"/>
            <rFont val="Tahoma"/>
            <family val="2"/>
          </rPr>
          <t>dtu:</t>
        </r>
        <r>
          <rPr>
            <sz val="9"/>
            <rFont val="Tahoma"/>
            <family val="2"/>
          </rPr>
          <t xml:space="preserve">
HKI 17-18
D22YDHB -B
</t>
        </r>
      </text>
    </comment>
    <comment ref="I54" authorId="0">
      <text>
        <r>
          <rPr>
            <b/>
            <sz val="9"/>
            <rFont val="Tahoma"/>
            <family val="2"/>
          </rPr>
          <t>dtu:</t>
        </r>
        <r>
          <rPr>
            <sz val="9"/>
            <rFont val="Tahoma"/>
            <family val="2"/>
          </rPr>
          <t xml:space="preserve">
D22YDHB-B
16-17</t>
        </r>
      </text>
    </comment>
    <comment ref="L54" authorId="0">
      <text>
        <r>
          <rPr>
            <b/>
            <sz val="9"/>
            <rFont val="Tahoma"/>
            <family val="2"/>
          </rPr>
          <t>dtu:</t>
        </r>
        <r>
          <rPr>
            <sz val="9"/>
            <rFont val="Tahoma"/>
            <family val="2"/>
          </rPr>
          <t xml:space="preserve">
D2YDHB-B
17-18</t>
        </r>
      </text>
    </comment>
    <comment ref="I84" authorId="0">
      <text>
        <r>
          <rPr>
            <b/>
            <sz val="9"/>
            <rFont val="Tahoma"/>
            <family val="2"/>
          </rPr>
          <t>dtu:</t>
        </r>
        <r>
          <rPr>
            <sz val="9"/>
            <rFont val="Tahoma"/>
            <family val="2"/>
          </rPr>
          <t xml:space="preserve">
D22YDHB-B
16-17</t>
        </r>
      </text>
    </comment>
    <comment ref="L84" authorId="0">
      <text>
        <r>
          <rPr>
            <b/>
            <sz val="9"/>
            <rFont val="Tahoma"/>
            <family val="2"/>
          </rPr>
          <t>dtu:</t>
        </r>
        <r>
          <rPr>
            <sz val="9"/>
            <rFont val="Tahoma"/>
            <family val="2"/>
          </rPr>
          <t xml:space="preserve">
D22YDHB-B
17-18</t>
        </r>
      </text>
    </comment>
    <comment ref="M84" authorId="0">
      <text>
        <r>
          <rPr>
            <b/>
            <sz val="9"/>
            <rFont val="Tahoma"/>
            <family val="2"/>
          </rPr>
          <t>dtu:</t>
        </r>
        <r>
          <rPr>
            <sz val="9"/>
            <rFont val="Tahoma"/>
            <family val="2"/>
          </rPr>
          <t xml:space="preserve">
HKII 18-19
D22YDHB-B</t>
        </r>
      </text>
    </comment>
    <comment ref="I85" authorId="0">
      <text>
        <r>
          <rPr>
            <b/>
            <sz val="9"/>
            <rFont val="Tahoma"/>
            <family val="2"/>
          </rPr>
          <t>dtu:</t>
        </r>
        <r>
          <rPr>
            <sz val="9"/>
            <rFont val="Tahoma"/>
            <family val="2"/>
          </rPr>
          <t xml:space="preserve">
16-17
D22YDHB-B</t>
        </r>
      </text>
    </comment>
    <comment ref="L85" authorId="0">
      <text>
        <r>
          <rPr>
            <b/>
            <sz val="9"/>
            <rFont val="Tahoma"/>
            <family val="2"/>
          </rPr>
          <t>dtu:</t>
        </r>
        <r>
          <rPr>
            <sz val="9"/>
            <rFont val="Tahoma"/>
            <family val="2"/>
          </rPr>
          <t xml:space="preserve">
D22YDHB-B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12" authorId="0">
      <text>
        <r>
          <rPr>
            <b/>
            <sz val="9"/>
            <rFont val="Tahoma"/>
            <family val="2"/>
          </rPr>
          <t xml:space="preserve">D22YDHB </t>
        </r>
        <r>
          <rPr>
            <sz val="9"/>
            <rFont val="Tahoma"/>
            <family val="2"/>
          </rPr>
          <t xml:space="preserve">chuyển sang
</t>
        </r>
      </text>
    </comment>
  </commentList>
</comments>
</file>

<file path=xl/comments3.xml><?xml version="1.0" encoding="utf-8"?>
<comments xmlns="http://schemas.openxmlformats.org/spreadsheetml/2006/main">
  <authors>
    <author>ThanhPV</author>
  </authors>
  <commentList>
    <comment ref="D12" authorId="0">
      <text>
        <r>
          <rPr>
            <b/>
            <sz val="9"/>
            <rFont val="Tahoma"/>
            <family val="2"/>
          </rPr>
          <t xml:space="preserve">D22YDHB </t>
        </r>
        <r>
          <rPr>
            <sz val="9"/>
            <rFont val="Tahoma"/>
            <family val="2"/>
          </rPr>
          <t xml:space="preserve">chuyển sang
</t>
        </r>
      </text>
    </comment>
    <comment ref="D31" authorId="0">
      <text>
        <r>
          <rPr>
            <b/>
            <sz val="9"/>
            <rFont val="Tahoma"/>
            <family val="2"/>
          </rPr>
          <t xml:space="preserve">Chuyển lớp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<sst xmlns="http://schemas.openxmlformats.org/spreadsheetml/2006/main" count="1572" uniqueCount="376">
  <si>
    <t>CỘNG HOÀ XÃ HỘI CHỦ NGHĨA VIỆT NAM</t>
  </si>
  <si>
    <t>TRƯỜNG ĐẠI HỌC DUY TÂN</t>
  </si>
  <si>
    <t>Độc Lập - Tự Do - Hạnh Phúc</t>
  </si>
  <si>
    <t>KẾT QUẢ RÈN LUYỆN SINH VIÊN</t>
  </si>
  <si>
    <t>TT</t>
  </si>
  <si>
    <t>MSSV</t>
  </si>
  <si>
    <t>Họ &amp; Tên</t>
  </si>
  <si>
    <t>Ngày 
sinh</t>
  </si>
  <si>
    <t>Lớp</t>
  </si>
  <si>
    <t xml:space="preserve">Ghi 
chú
</t>
  </si>
  <si>
    <t>Điểm
HK I</t>
  </si>
  <si>
    <t>Điểm
HK II</t>
  </si>
  <si>
    <t>Điểm 
Cả năm</t>
  </si>
  <si>
    <t>Xếp 
loại</t>
  </si>
  <si>
    <t>Hằng</t>
  </si>
  <si>
    <t>Hiếu</t>
  </si>
  <si>
    <t>Hoàng</t>
  </si>
  <si>
    <t>Bùi Thị</t>
  </si>
  <si>
    <t>Linh</t>
  </si>
  <si>
    <t>Thúy</t>
  </si>
  <si>
    <t>Trang</t>
  </si>
  <si>
    <t>An</t>
  </si>
  <si>
    <t>Phan Thị</t>
  </si>
  <si>
    <t>Ngô Diễm</t>
  </si>
  <si>
    <t>Châu</t>
  </si>
  <si>
    <t>Dung</t>
  </si>
  <si>
    <t>Lưu Quốc</t>
  </si>
  <si>
    <t>Đạt</t>
  </si>
  <si>
    <t>Giang</t>
  </si>
  <si>
    <t>Huyền</t>
  </si>
  <si>
    <t>Hương</t>
  </si>
  <si>
    <t>Nguyễn Thị</t>
  </si>
  <si>
    <t>Hường</t>
  </si>
  <si>
    <t>Liên</t>
  </si>
  <si>
    <t>Phạm Hoàng Tiểu</t>
  </si>
  <si>
    <t>Nguyễn Thị Yến</t>
  </si>
  <si>
    <t>Ly</t>
  </si>
  <si>
    <t>Huỳnh Thị Trúc</t>
  </si>
  <si>
    <t>Lê Thị</t>
  </si>
  <si>
    <t>Nga</t>
  </si>
  <si>
    <t>Ngân</t>
  </si>
  <si>
    <t>Ngọc</t>
  </si>
  <si>
    <t>Nguyễn Minh</t>
  </si>
  <si>
    <t>Đinh Thị Ngọc</t>
  </si>
  <si>
    <t>Quyên</t>
  </si>
  <si>
    <t>Tâm</t>
  </si>
  <si>
    <t>Nguyễn Thị Thanh</t>
  </si>
  <si>
    <t>Tiên</t>
  </si>
  <si>
    <t>Thảo</t>
  </si>
  <si>
    <t>Nguyễn Thị Khánh</t>
  </si>
  <si>
    <t>Thu</t>
  </si>
  <si>
    <t>Nguyễn Diệu</t>
  </si>
  <si>
    <t>Trinh</t>
  </si>
  <si>
    <t>Vy</t>
  </si>
  <si>
    <t>Yến</t>
  </si>
  <si>
    <t>PHÂN LOẠI</t>
  </si>
  <si>
    <t>HK I</t>
  </si>
  <si>
    <t>HK II</t>
  </si>
  <si>
    <t xml:space="preserve">NGƯỜI LẬP BẢNG </t>
  </si>
  <si>
    <t>SL</t>
  </si>
  <si>
    <t>TỶ 
LỆ</t>
  </si>
  <si>
    <t>Xuất sắc</t>
  </si>
  <si>
    <t>Tốt</t>
  </si>
  <si>
    <t>Khá</t>
  </si>
  <si>
    <t>Trung Bình</t>
  </si>
  <si>
    <t>Yếu</t>
  </si>
  <si>
    <t>Kém</t>
  </si>
  <si>
    <t>TỔNG CỘNG:</t>
  </si>
  <si>
    <t>KHOA DƯỢC</t>
  </si>
  <si>
    <t>TP. CÔNG TÁC SINH VIÊN</t>
  </si>
  <si>
    <t>HIỆU TRƯỞNG</t>
  </si>
  <si>
    <t>THS. NGUYỄN THÔI</t>
  </si>
  <si>
    <t xml:space="preserve">          (Ban hành kèm theo QĐ số:……………….. /QĐ/ĐHDT-RL ngày …../……/2018)</t>
  </si>
  <si>
    <t>Uyên</t>
  </si>
  <si>
    <t>Nguyễn Thị Thu</t>
  </si>
  <si>
    <t>Loan</t>
  </si>
  <si>
    <t>Nam</t>
  </si>
  <si>
    <t>CẢ NĂM
2017 - 2018</t>
  </si>
  <si>
    <t>TỶ LỆ</t>
  </si>
  <si>
    <t>THS. NGUYỄN THỊ THÙY TRANG</t>
  </si>
  <si>
    <t xml:space="preserve">          (Ban hành kèm theo QĐ số:……………….. /QĐ/ĐHDT-RL ngày …../……/2019)</t>
  </si>
  <si>
    <t>ThS. Phạm Văn Thành</t>
  </si>
  <si>
    <t>ThS. Nguyễn Thị Thùy Trang</t>
  </si>
  <si>
    <t>ThS. Nguyễn Thôi</t>
  </si>
  <si>
    <t>BỘ GIÁO DỤC &amp; ĐÀO TẠO</t>
  </si>
  <si>
    <t>CỘNG HÒA XÃ HỘI CHỦ NGHĨA VIỆT NAM</t>
  </si>
  <si>
    <t>Độc lập - Tự do - Hạnh phúc</t>
  </si>
  <si>
    <t>STT</t>
  </si>
  <si>
    <t>HỌ VÀ TÊN</t>
  </si>
  <si>
    <t>NG.SINH</t>
  </si>
  <si>
    <t>LỚP</t>
  </si>
  <si>
    <t>HK1</t>
  </si>
  <si>
    <t>HK2</t>
  </si>
  <si>
    <t>TB.
Cả năm</t>
  </si>
  <si>
    <t>HK3</t>
  </si>
  <si>
    <t>HK4</t>
  </si>
  <si>
    <t>HK5</t>
  </si>
  <si>
    <t>TOÀN KHÓA</t>
  </si>
  <si>
    <t>Điểm</t>
  </si>
  <si>
    <t>XL</t>
  </si>
  <si>
    <t>G.chú</t>
  </si>
  <si>
    <t>BẢNG TỔNG KẾT</t>
  </si>
  <si>
    <t>Stt</t>
  </si>
  <si>
    <t>Xếp loại</t>
  </si>
  <si>
    <t>Tỷ lệ</t>
  </si>
  <si>
    <t>Xuất Sắc</t>
  </si>
  <si>
    <t xml:space="preserve">TB </t>
  </si>
  <si>
    <t>Tổng cộng</t>
  </si>
  <si>
    <t>TRƯỞNG KHOA</t>
  </si>
  <si>
    <t>TP. CÔNG TÁC SINH VIÊN</t>
  </si>
  <si>
    <t xml:space="preserve">    ThS. Nguyễn Thôi</t>
  </si>
  <si>
    <t xml:space="preserve">Nguyễn Thị </t>
  </si>
  <si>
    <t>CẢ NĂM
2018 - 2019</t>
  </si>
  <si>
    <t>Huỳnh Thị</t>
  </si>
  <si>
    <t>Nguyễn Thị Phương</t>
  </si>
  <si>
    <t>Trương Ngọc</t>
  </si>
  <si>
    <t>Trần Ngọc</t>
  </si>
  <si>
    <t>Huỳnh Thị Hồng</t>
  </si>
  <si>
    <t>Huỳnh Thị Kim</t>
  </si>
  <si>
    <t xml:space="preserve">Lê Thùy </t>
  </si>
  <si>
    <t>Trần Vũ Quỳnh</t>
  </si>
  <si>
    <t>Phạm Thị</t>
  </si>
  <si>
    <t>Hoàng Diệu</t>
  </si>
  <si>
    <t xml:space="preserve">Huỳnh Thị </t>
  </si>
  <si>
    <t>Đoàn Thị Hồng</t>
  </si>
  <si>
    <t>Bùi Anh</t>
  </si>
  <si>
    <t>Trương Đình</t>
  </si>
  <si>
    <t>Lê Thị Mỹ</t>
  </si>
  <si>
    <t>Cao Thị</t>
  </si>
  <si>
    <t>Vũ Văn</t>
  </si>
  <si>
    <t>Nguyễn Thị Kim</t>
  </si>
  <si>
    <t>Đặng Thị Thanh</t>
  </si>
  <si>
    <t>Nguyễn Anh</t>
  </si>
  <si>
    <t>Nguyễn Chánh</t>
  </si>
  <si>
    <t>Trần Thị</t>
  </si>
  <si>
    <t>Trần Viết Duy</t>
  </si>
  <si>
    <t>Nguyễn Vũ</t>
  </si>
  <si>
    <t>Nguyễn Thị Ái</t>
  </si>
  <si>
    <t>Trần Thị Yến</t>
  </si>
  <si>
    <t>Nguyễn Mộng Thảo</t>
  </si>
  <si>
    <t>Nguyễn Thị Lưu</t>
  </si>
  <si>
    <t>Trần Thị Mỹ</t>
  </si>
  <si>
    <t>Hà Thị</t>
  </si>
  <si>
    <t>Trịnh Thị Thanh</t>
  </si>
  <si>
    <t>Võ Đỗ Ánh</t>
  </si>
  <si>
    <t>Hoàng Đăng</t>
  </si>
  <si>
    <t>Doãn Hoàng Thiên</t>
  </si>
  <si>
    <t>Nguyễn Khánh</t>
  </si>
  <si>
    <t>Alê H'</t>
  </si>
  <si>
    <t>Trần Phan Như</t>
  </si>
  <si>
    <t>Trần Vĩnh</t>
  </si>
  <si>
    <t>Trần Thị Minh</t>
  </si>
  <si>
    <t>Trần Thị Hồng</t>
  </si>
  <si>
    <t>Mai Thị Mỹ</t>
  </si>
  <si>
    <t>Trần Thị Ly</t>
  </si>
  <si>
    <t>Ngô Thị Lệ</t>
  </si>
  <si>
    <t>Kỳ Diệu</t>
  </si>
  <si>
    <t>Trần Hoa</t>
  </si>
  <si>
    <t>Phan Thị Thanh</t>
  </si>
  <si>
    <t>Nguyễn Thị Thúy</t>
  </si>
  <si>
    <t>Trần Thị Kim</t>
  </si>
  <si>
    <t>Đinh Thái Phương</t>
  </si>
  <si>
    <t>Trần Thị Thanh</t>
  </si>
  <si>
    <t>Phan Đức</t>
  </si>
  <si>
    <t>Kim Thị Kim</t>
  </si>
  <si>
    <t>Võ Thị Kim</t>
  </si>
  <si>
    <t>Hà Thị Ngọc</t>
  </si>
  <si>
    <t xml:space="preserve">Bùi Thị </t>
  </si>
  <si>
    <t>Lê Thủy</t>
  </si>
  <si>
    <t>Ngô Lâm</t>
  </si>
  <si>
    <t>Lê Nguyên</t>
  </si>
  <si>
    <t>Nguyễn Thị Huyền</t>
  </si>
  <si>
    <t>Trương Thị Phương</t>
  </si>
  <si>
    <t>Doãn Thành</t>
  </si>
  <si>
    <t>Phan Văn</t>
  </si>
  <si>
    <t>Nguyễn Thị Ánh</t>
  </si>
  <si>
    <t>Lê Thị Tú</t>
  </si>
  <si>
    <t>Ngô Thị Ái</t>
  </si>
  <si>
    <t xml:space="preserve">Lương Ngọc </t>
  </si>
  <si>
    <t>Trần Thị Thi</t>
  </si>
  <si>
    <t>Hoàng Thị Ngọc</t>
  </si>
  <si>
    <t>2326521013</t>
  </si>
  <si>
    <t>2326521015</t>
  </si>
  <si>
    <t>2326521014</t>
  </si>
  <si>
    <t>2327521016</t>
  </si>
  <si>
    <t>2226521494</t>
  </si>
  <si>
    <t>2326521018</t>
  </si>
  <si>
    <t>2227521496</t>
  </si>
  <si>
    <t>2326521022</t>
  </si>
  <si>
    <t>2326521023</t>
  </si>
  <si>
    <t>2326521024</t>
  </si>
  <si>
    <t>2326521026</t>
  </si>
  <si>
    <t>2326521027</t>
  </si>
  <si>
    <t>2326521029</t>
  </si>
  <si>
    <t>2326521031</t>
  </si>
  <si>
    <t>2326521033</t>
  </si>
  <si>
    <t>2326521032</t>
  </si>
  <si>
    <t>2327521034</t>
  </si>
  <si>
    <t>2327521036</t>
  </si>
  <si>
    <t>2326521037</t>
  </si>
  <si>
    <t>2326521039</t>
  </si>
  <si>
    <t>2326521040</t>
  </si>
  <si>
    <t>2327521043</t>
  </si>
  <si>
    <t>2326521045</t>
  </si>
  <si>
    <t>2326521046</t>
  </si>
  <si>
    <t>2326521047</t>
  </si>
  <si>
    <t>2327521049</t>
  </si>
  <si>
    <t>2327521048</t>
  </si>
  <si>
    <t>2326521052</t>
  </si>
  <si>
    <t>2327521053</t>
  </si>
  <si>
    <t>2327521054</t>
  </si>
  <si>
    <t>2326521056</t>
  </si>
  <si>
    <t>2326521057</t>
  </si>
  <si>
    <t>2326521058</t>
  </si>
  <si>
    <t>2326521059</t>
  </si>
  <si>
    <t>2226521524</t>
  </si>
  <si>
    <t>2326521060</t>
  </si>
  <si>
    <t>2326521061</t>
  </si>
  <si>
    <t>2326521063</t>
  </si>
  <si>
    <t>2326521066</t>
  </si>
  <si>
    <t>2326521065</t>
  </si>
  <si>
    <t>2326521062</t>
  </si>
  <si>
    <t>2326521068</t>
  </si>
  <si>
    <t>2326521067</t>
  </si>
  <si>
    <t>2326521069</t>
  </si>
  <si>
    <t>2326521070</t>
  </si>
  <si>
    <t>2327521072</t>
  </si>
  <si>
    <t>2226521531</t>
  </si>
  <si>
    <t>2326521074</t>
  </si>
  <si>
    <t>2326521076</t>
  </si>
  <si>
    <t>2326521075</t>
  </si>
  <si>
    <t>2326521077</t>
  </si>
  <si>
    <t>2326521078</t>
  </si>
  <si>
    <t>2327521079</t>
  </si>
  <si>
    <t>2326521080</t>
  </si>
  <si>
    <t>2326521081</t>
  </si>
  <si>
    <t>2326521083</t>
  </si>
  <si>
    <t>2326521082</t>
  </si>
  <si>
    <t>2326521084</t>
  </si>
  <si>
    <t>2326521086</t>
  </si>
  <si>
    <t>2226521153</t>
  </si>
  <si>
    <t>2326521087</t>
  </si>
  <si>
    <t>2326521089</t>
  </si>
  <si>
    <t>2326521090</t>
  </si>
  <si>
    <t>2327521092</t>
  </si>
  <si>
    <t>2326521095</t>
  </si>
  <si>
    <t>2326521093</t>
  </si>
  <si>
    <t>2326521094</t>
  </si>
  <si>
    <t>2326521098</t>
  </si>
  <si>
    <t>2326521097</t>
  </si>
  <si>
    <t>2326521099</t>
  </si>
  <si>
    <t>2326521102</t>
  </si>
  <si>
    <t>2326521100</t>
  </si>
  <si>
    <t>2326521101</t>
  </si>
  <si>
    <t>2327521103</t>
  </si>
  <si>
    <t>2326521104</t>
  </si>
  <si>
    <t>2326521105</t>
  </si>
  <si>
    <t>2226521556</t>
  </si>
  <si>
    <t>2226521167</t>
  </si>
  <si>
    <t>2326521108</t>
  </si>
  <si>
    <t>2326521110</t>
  </si>
  <si>
    <t>2326521109</t>
  </si>
  <si>
    <t>2326521111</t>
  </si>
  <si>
    <t>2326521112</t>
  </si>
  <si>
    <t>2326521113</t>
  </si>
  <si>
    <t>2327521114</t>
  </si>
  <si>
    <t>2326521120</t>
  </si>
  <si>
    <t>2326521119</t>
  </si>
  <si>
    <t>2326521115</t>
  </si>
  <si>
    <t>2326521121</t>
  </si>
  <si>
    <t>2327521123</t>
  </si>
  <si>
    <t>2327521124</t>
  </si>
  <si>
    <t>2326521125</t>
  </si>
  <si>
    <t>2326521126</t>
  </si>
  <si>
    <t>2326521127</t>
  </si>
  <si>
    <t>2326521128</t>
  </si>
  <si>
    <t>2326521129</t>
  </si>
  <si>
    <t>2326521130</t>
  </si>
  <si>
    <t>Ánh</t>
  </si>
  <si>
    <t>Bình</t>
  </si>
  <si>
    <t>Đào</t>
  </si>
  <si>
    <t>Diễm</t>
  </si>
  <si>
    <t>Đông</t>
  </si>
  <si>
    <t>Duyên</t>
  </si>
  <si>
    <t>Hạnh</t>
  </si>
  <si>
    <t>Hào</t>
  </si>
  <si>
    <t>Hiển</t>
  </si>
  <si>
    <t>Hiệp</t>
  </si>
  <si>
    <t>Hoa</t>
  </si>
  <si>
    <t>Huế</t>
  </si>
  <si>
    <t>Huy</t>
  </si>
  <si>
    <t>Khoái</t>
  </si>
  <si>
    <t>Kỳ</t>
  </si>
  <si>
    <t>Lành</t>
  </si>
  <si>
    <t>Lin</t>
  </si>
  <si>
    <t>Mai</t>
  </si>
  <si>
    <t>Minh</t>
  </si>
  <si>
    <t>Ngát</t>
  </si>
  <si>
    <t>Nguyệt</t>
  </si>
  <si>
    <t>Nhàn</t>
  </si>
  <si>
    <t>Nhung</t>
  </si>
  <si>
    <t>Ni</t>
  </si>
  <si>
    <t>Phụng</t>
  </si>
  <si>
    <t>Quỳnh</t>
  </si>
  <si>
    <t>Sen</t>
  </si>
  <si>
    <t>Tài</t>
  </si>
  <si>
    <t>Thanh</t>
  </si>
  <si>
    <t>Thọ</t>
  </si>
  <si>
    <t>Thoa</t>
  </si>
  <si>
    <t>Thủy</t>
  </si>
  <si>
    <t>Tình</t>
  </si>
  <si>
    <t>Tới</t>
  </si>
  <si>
    <t>Trung</t>
  </si>
  <si>
    <t>Tuyết</t>
  </si>
  <si>
    <t>Ý</t>
  </si>
  <si>
    <t>D23YDHB</t>
  </si>
  <si>
    <r>
      <t xml:space="preserve">NĂM HỌC: </t>
    </r>
    <r>
      <rPr>
        <b/>
        <sz val="11"/>
        <color indexed="10"/>
        <rFont val="Cambria"/>
        <family val="1"/>
      </rPr>
      <t>2017- 2018</t>
    </r>
  </si>
  <si>
    <r>
      <t>LỚP :</t>
    </r>
    <r>
      <rPr>
        <b/>
        <sz val="11"/>
        <color indexed="10"/>
        <rFont val="Cambria"/>
        <family val="1"/>
      </rPr>
      <t xml:space="preserve"> D23YDH (Đợt 1)  </t>
    </r>
    <r>
      <rPr>
        <b/>
        <sz val="11"/>
        <rFont val="Cambria"/>
        <family val="1"/>
      </rPr>
      <t xml:space="preserve">  -     </t>
    </r>
    <r>
      <rPr>
        <b/>
        <sz val="11"/>
        <color indexed="10"/>
        <rFont val="Cambria"/>
        <family val="1"/>
      </rPr>
      <t>KHOA DƯỢC</t>
    </r>
  </si>
  <si>
    <t>NGÀNH DƯỢC</t>
  </si>
  <si>
    <t>Kết quả rèn luyện năm học
2017 - 2018</t>
  </si>
  <si>
    <t>D23YDHA</t>
  </si>
  <si>
    <t>Vũ Thị</t>
  </si>
  <si>
    <t>Hà Thị Thúy</t>
  </si>
  <si>
    <t>Hồng</t>
  </si>
  <si>
    <t>Trần viết Duy</t>
  </si>
  <si>
    <t xml:space="preserve">Nguyễn Thị Ngọc </t>
  </si>
  <si>
    <t>Mỹ</t>
  </si>
  <si>
    <t xml:space="preserve">Trần Vĩnh </t>
  </si>
  <si>
    <t xml:space="preserve">Ngô Lệ </t>
  </si>
  <si>
    <t xml:space="preserve">Văn Thị Mỹ </t>
  </si>
  <si>
    <t>Sương</t>
  </si>
  <si>
    <t>31/10/1993</t>
  </si>
  <si>
    <t xml:space="preserve">Lê Nguyên </t>
  </si>
  <si>
    <t xml:space="preserve">Nguyễn Thị Huyền </t>
  </si>
  <si>
    <t xml:space="preserve">Lê Thị Tú </t>
  </si>
  <si>
    <t xml:space="preserve">Ngô Thị Ái </t>
  </si>
  <si>
    <t>Võ Thị</t>
  </si>
  <si>
    <t>Lê Thùy</t>
  </si>
  <si>
    <t>Phạm Văn</t>
  </si>
  <si>
    <t>Lê Đông</t>
  </si>
  <si>
    <t>Hải</t>
  </si>
  <si>
    <t>Hồ Thị</t>
  </si>
  <si>
    <t>Hoàn</t>
  </si>
  <si>
    <t xml:space="preserve">Kim Thị Kim </t>
  </si>
  <si>
    <t>Đoàn Trịnh Anh</t>
  </si>
  <si>
    <t>Thư</t>
  </si>
  <si>
    <t>Lương Ngọc</t>
  </si>
  <si>
    <t>Bùi Thị Khánh</t>
  </si>
  <si>
    <t xml:space="preserve"> D23YDHA</t>
  </si>
  <si>
    <t>Lê Thị Hồng</t>
  </si>
  <si>
    <t>Sâm</t>
  </si>
  <si>
    <t>Chi</t>
  </si>
  <si>
    <t>THS. PHẠM VĂN THÀNH</t>
  </si>
  <si>
    <r>
      <t xml:space="preserve">NĂM HỌC: </t>
    </r>
    <r>
      <rPr>
        <b/>
        <sz val="11"/>
        <color indexed="10"/>
        <rFont val="Cambria"/>
        <family val="1"/>
      </rPr>
      <t>2018 -  2019</t>
    </r>
  </si>
  <si>
    <r>
      <t>KHÓA:</t>
    </r>
    <r>
      <rPr>
        <b/>
        <sz val="11"/>
        <color indexed="10"/>
        <rFont val="Cambria"/>
        <family val="1"/>
      </rPr>
      <t xml:space="preserve"> D23YDH (Đợt 1)  </t>
    </r>
    <r>
      <rPr>
        <b/>
        <sz val="11"/>
        <rFont val="Cambria"/>
        <family val="1"/>
      </rPr>
      <t xml:space="preserve">  -     </t>
    </r>
    <r>
      <rPr>
        <b/>
        <sz val="11"/>
        <color indexed="10"/>
        <rFont val="Cambria"/>
        <family val="1"/>
      </rPr>
      <t>KHOA DƯỢC</t>
    </r>
  </si>
  <si>
    <t>Kết quả rèn luyện năm học
2018 - 2019</t>
  </si>
  <si>
    <t>Bảo lưu</t>
  </si>
  <si>
    <t>Nghỉ</t>
  </si>
  <si>
    <r>
      <t xml:space="preserve">NĂM HỌC: </t>
    </r>
    <r>
      <rPr>
        <b/>
        <sz val="11"/>
        <color indexed="10"/>
        <rFont val="Cambria"/>
        <family val="1"/>
      </rPr>
      <t>2019 -  2020</t>
    </r>
  </si>
  <si>
    <t>Kết quả rèn luyện năm học
2019 - 2020</t>
  </si>
  <si>
    <t>Nguyễn thị Thanh</t>
  </si>
  <si>
    <t>CẢ NĂM
2019 - 2020</t>
  </si>
  <si>
    <t>ThS. Nguyễn Công Kính</t>
  </si>
  <si>
    <t>sai mã sv</t>
  </si>
  <si>
    <t>Thiếu 1 kỳ</t>
  </si>
  <si>
    <t>Đã bổ sung hồ sơ</t>
  </si>
  <si>
    <t>Đã bổ sung ngày 01102020</t>
  </si>
  <si>
    <t xml:space="preserve">Đã bổ sung </t>
  </si>
  <si>
    <t xml:space="preserve">Đã bổ sung ngày 020102020 </t>
  </si>
  <si>
    <t>Đã bổ sung ngày 08102020</t>
  </si>
  <si>
    <r>
      <t>KẾT QUẢ RÈN LUYỆN TOÀN KHOÁ HỌC - KHỐI:</t>
    </r>
    <r>
      <rPr>
        <b/>
        <sz val="13"/>
        <color indexed="10"/>
        <rFont val="Times New Roman"/>
        <family val="1"/>
      </rPr>
      <t xml:space="preserve"> D23YDH</t>
    </r>
  </si>
  <si>
    <r>
      <t xml:space="preserve">KHOA: </t>
    </r>
    <r>
      <rPr>
        <b/>
        <sz val="13"/>
        <color indexed="10"/>
        <rFont val="Times New Roman"/>
        <family val="1"/>
      </rPr>
      <t>DƯỢC</t>
    </r>
  </si>
  <si>
    <r>
      <t xml:space="preserve">CHUYÊN NGÀNH: </t>
    </r>
    <r>
      <rPr>
        <b/>
        <sz val="13"/>
        <color indexed="10"/>
        <rFont val="Times New Roman"/>
        <family val="1"/>
      </rPr>
      <t>DƯỢC HỌC</t>
    </r>
  </si>
  <si>
    <r>
      <t>Khóa: (</t>
    </r>
    <r>
      <rPr>
        <b/>
        <sz val="13"/>
        <color indexed="10"/>
        <rFont val="Times New Roman"/>
        <family val="1"/>
      </rPr>
      <t>2017-2020)</t>
    </r>
  </si>
  <si>
    <t xml:space="preserve">          (Ban hành kèm theo quyết định số :         /QĐ/ĐHDT ngày     10/2020 )</t>
  </si>
  <si>
    <t>KT.HIỆU TRƯỞNG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</si>
</sst>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0"/>
    <numFmt numFmtId="173" formatCode="0.0"/>
    <numFmt numFmtId="174" formatCode="#,##0.000"/>
    <numFmt numFmtId="175" formatCode="#,##0.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.5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2"/>
      <name val="VNtimes new roman"/>
      <family val="2"/>
    </font>
    <font>
      <sz val="13"/>
      <name val="VNtimes new roman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VNtimes new roman"/>
      <family val="2"/>
    </font>
    <font>
      <b/>
      <sz val="8"/>
      <name val="VNtimes new roman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Cambria"/>
      <family val="1"/>
    </font>
    <font>
      <b/>
      <sz val="11"/>
      <name val="Cambria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 Light"/>
      <family val="1"/>
    </font>
    <font>
      <b/>
      <sz val="14"/>
      <name val="Calibri Light"/>
      <family val="1"/>
    </font>
    <font>
      <sz val="11"/>
      <name val="Calibri Light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3"/>
      <color indexed="8"/>
      <name val="Calibri"/>
      <family val="2"/>
    </font>
    <font>
      <b/>
      <sz val="11"/>
      <name val="Calibri Light"/>
      <family val="1"/>
    </font>
    <font>
      <i/>
      <sz val="11"/>
      <name val="Calibri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3300"/>
      <name val="Times New Roman"/>
      <family val="1"/>
    </font>
    <font>
      <sz val="10"/>
      <color theme="1"/>
      <name val="Calibri"/>
      <family val="2"/>
    </font>
    <font>
      <i/>
      <sz val="10"/>
      <color rgb="FFFF33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3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/>
      <top style="hair"/>
      <bottom style="thin">
        <color rgb="FF000000"/>
      </bottom>
    </border>
    <border>
      <left style="thin"/>
      <right style="thin"/>
      <top style="hair"/>
      <bottom style="thin">
        <color rgb="FF000000"/>
      </bottom>
    </border>
    <border>
      <left style="thin"/>
      <right/>
      <top/>
      <bottom style="hair"/>
    </border>
    <border>
      <left/>
      <right style="thin"/>
      <top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thin"/>
      <bottom style="hair"/>
    </border>
    <border>
      <left style="thin"/>
      <right style="double"/>
      <top style="hair"/>
      <bottom style="hair"/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63">
    <xf numFmtId="0" fontId="0" fillId="0" borderId="0" xfId="0" applyFont="1" applyAlignment="1">
      <alignment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0" fontId="7" fillId="0" borderId="0" xfId="58" applyFont="1" applyAlignment="1">
      <alignment horizontal="left" vertical="center"/>
      <protection/>
    </xf>
    <xf numFmtId="0" fontId="7" fillId="0" borderId="0" xfId="58" applyFont="1" applyAlignment="1">
      <alignment horizontal="left"/>
      <protection/>
    </xf>
    <xf numFmtId="0" fontId="7" fillId="0" borderId="0" xfId="58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left"/>
      <protection/>
    </xf>
    <xf numFmtId="0" fontId="7" fillId="0" borderId="0" xfId="58" applyFont="1" applyBorder="1" applyAlignment="1">
      <alignment horizontal="left"/>
      <protection/>
    </xf>
    <xf numFmtId="0" fontId="8" fillId="0" borderId="0" xfId="58" applyFont="1" applyBorder="1" applyAlignment="1">
      <alignment horizontal="left"/>
      <protection/>
    </xf>
    <xf numFmtId="0" fontId="60" fillId="0" borderId="0" xfId="58" applyFont="1" applyAlignment="1">
      <alignment horizontal="center" vertical="center"/>
      <protection/>
    </xf>
    <xf numFmtId="0" fontId="9" fillId="0" borderId="0" xfId="58" applyFont="1" applyAlignment="1">
      <alignment horizontal="left" vertical="center"/>
      <protection/>
    </xf>
    <xf numFmtId="0" fontId="9" fillId="0" borderId="0" xfId="58" applyFont="1" applyAlignment="1">
      <alignment horizontal="left"/>
      <protection/>
    </xf>
    <xf numFmtId="14" fontId="9" fillId="0" borderId="0" xfId="58" applyNumberFormat="1" applyFont="1" applyAlignment="1">
      <alignment horizontal="left" vertical="center"/>
      <protection/>
    </xf>
    <xf numFmtId="0" fontId="61" fillId="0" borderId="0" xfId="57" applyFont="1" applyAlignment="1">
      <alignment horizontal="center" vertical="center"/>
      <protection/>
    </xf>
    <xf numFmtId="0" fontId="13" fillId="0" borderId="0" xfId="57" applyFont="1" applyAlignment="1">
      <alignment horizontal="left" vertical="center"/>
      <protection/>
    </xf>
    <xf numFmtId="0" fontId="13" fillId="0" borderId="0" xfId="57" applyFont="1" applyAlignment="1">
      <alignment horizontal="left"/>
      <protection/>
    </xf>
    <xf numFmtId="14" fontId="13" fillId="0" borderId="0" xfId="57" applyNumberFormat="1" applyFont="1" applyAlignment="1">
      <alignment horizontal="center" vertical="center"/>
      <protection/>
    </xf>
    <xf numFmtId="0" fontId="13" fillId="0" borderId="0" xfId="57" applyFont="1" applyAlignment="1">
      <alignment horizontal="center" vertical="center"/>
      <protection/>
    </xf>
    <xf numFmtId="0" fontId="13" fillId="0" borderId="0" xfId="57" applyFont="1" applyAlignment="1">
      <alignment horizontal="center"/>
      <protection/>
    </xf>
    <xf numFmtId="0" fontId="14" fillId="0" borderId="0" xfId="57" applyFont="1" applyAlignment="1">
      <alignment horizontal="left"/>
      <protection/>
    </xf>
    <xf numFmtId="14" fontId="13" fillId="0" borderId="0" xfId="57" applyNumberFormat="1" applyFont="1" applyBorder="1" applyAlignment="1">
      <alignment horizontal="left"/>
      <protection/>
    </xf>
    <xf numFmtId="14" fontId="11" fillId="0" borderId="0" xfId="57" applyNumberFormat="1" applyFont="1" applyBorder="1" applyAlignment="1">
      <alignment horizontal="left"/>
      <protection/>
    </xf>
    <xf numFmtId="0" fontId="14" fillId="0" borderId="0" xfId="57" applyFont="1" applyAlignment="1">
      <alignment horizontal="left" vertical="center"/>
      <protection/>
    </xf>
    <xf numFmtId="14" fontId="14" fillId="0" borderId="0" xfId="57" applyNumberFormat="1" applyFont="1" applyAlignment="1">
      <alignment horizontal="center" vertical="center"/>
      <protection/>
    </xf>
    <xf numFmtId="0" fontId="14" fillId="0" borderId="0" xfId="57" applyFont="1" applyAlignment="1">
      <alignment horizontal="center" vertical="center"/>
      <protection/>
    </xf>
    <xf numFmtId="0" fontId="14" fillId="0" borderId="0" xfId="57" applyFont="1" applyAlignment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1" xfId="59" applyFont="1" applyBorder="1" applyAlignment="1">
      <alignment/>
      <protection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17" fillId="0" borderId="0" xfId="0" applyFont="1" applyAlignment="1">
      <alignment/>
    </xf>
    <xf numFmtId="17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3" fillId="0" borderId="12" xfId="0" applyFont="1" applyBorder="1" applyAlignment="1">
      <alignment horizontal="center" vertical="center"/>
    </xf>
    <xf numFmtId="14" fontId="88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4" fillId="34" borderId="14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173" fontId="25" fillId="0" borderId="10" xfId="0" applyNumberFormat="1" applyFont="1" applyBorder="1" applyAlignment="1">
      <alignment horizontal="center"/>
    </xf>
    <xf numFmtId="175" fontId="24" fillId="0" borderId="15" xfId="0" applyNumberFormat="1" applyFont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4" fillId="34" borderId="17" xfId="0" applyNumberFormat="1" applyFont="1" applyFill="1" applyBorder="1" applyAlignment="1">
      <alignment/>
    </xf>
    <xf numFmtId="1" fontId="27" fillId="0" borderId="17" xfId="0" applyNumberFormat="1" applyFont="1" applyBorder="1" applyAlignment="1">
      <alignment horizontal="center"/>
    </xf>
    <xf numFmtId="10" fontId="26" fillId="0" borderId="18" xfId="0" applyNumberFormat="1" applyFont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0" fontId="24" fillId="34" borderId="20" xfId="0" applyNumberFormat="1" applyFont="1" applyFill="1" applyBorder="1" applyAlignment="1">
      <alignment/>
    </xf>
    <xf numFmtId="0" fontId="24" fillId="34" borderId="20" xfId="0" applyFont="1" applyFill="1" applyBorder="1" applyAlignment="1">
      <alignment/>
    </xf>
    <xf numFmtId="0" fontId="26" fillId="34" borderId="21" xfId="0" applyFont="1" applyFill="1" applyBorder="1" applyAlignment="1">
      <alignment horizontal="center"/>
    </xf>
    <xf numFmtId="0" fontId="24" fillId="34" borderId="22" xfId="0" applyNumberFormat="1" applyFont="1" applyFill="1" applyBorder="1" applyAlignment="1">
      <alignment/>
    </xf>
    <xf numFmtId="0" fontId="24" fillId="0" borderId="23" xfId="0" applyFont="1" applyBorder="1" applyAlignment="1">
      <alignment/>
    </xf>
    <xf numFmtId="0" fontId="26" fillId="0" borderId="24" xfId="0" applyFont="1" applyBorder="1" applyAlignment="1">
      <alignment horizontal="center"/>
    </xf>
    <xf numFmtId="1" fontId="27" fillId="0" borderId="25" xfId="0" applyNumberFormat="1" applyFont="1" applyFill="1" applyBorder="1" applyAlignment="1">
      <alignment horizontal="center"/>
    </xf>
    <xf numFmtId="10" fontId="26" fillId="0" borderId="26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49" fontId="23" fillId="0" borderId="1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3" fontId="17" fillId="0" borderId="1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8" fillId="0" borderId="0" xfId="59" applyFont="1" applyBorder="1" applyAlignment="1">
      <alignment/>
      <protection/>
    </xf>
    <xf numFmtId="0" fontId="17" fillId="0" borderId="27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0" fillId="0" borderId="0" xfId="55" applyFont="1" applyAlignment="1">
      <alignment horizontal="left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49" fontId="3" fillId="0" borderId="28" xfId="56" applyNumberFormat="1" applyFont="1" applyBorder="1" applyAlignment="1">
      <alignment vertical="center" wrapText="1"/>
      <protection/>
    </xf>
    <xf numFmtId="49" fontId="3" fillId="0" borderId="29" xfId="56" applyNumberFormat="1" applyFont="1" applyBorder="1" applyAlignment="1">
      <alignment vertical="center" wrapText="1"/>
      <protection/>
    </xf>
    <xf numFmtId="14" fontId="3" fillId="0" borderId="10" xfId="56" applyNumberFormat="1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173" fontId="3" fillId="0" borderId="10" xfId="56" applyNumberFormat="1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3" fillId="35" borderId="10" xfId="56" applyFont="1" applyFill="1" applyBorder="1" applyAlignment="1">
      <alignment horizontal="center" vertical="center"/>
      <protection/>
    </xf>
    <xf numFmtId="0" fontId="3" fillId="0" borderId="30" xfId="56" applyFont="1" applyBorder="1" applyAlignment="1">
      <alignment horizontal="center" vertical="center" wrapText="1"/>
      <protection/>
    </xf>
    <xf numFmtId="49" fontId="89" fillId="0" borderId="29" xfId="56" applyNumberFormat="1" applyFont="1" applyBorder="1" applyAlignment="1">
      <alignment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49" fontId="3" fillId="0" borderId="28" xfId="55" applyNumberFormat="1" applyFont="1" applyBorder="1" applyAlignment="1">
      <alignment horizontal="left" vertical="center" wrapText="1"/>
      <protection/>
    </xf>
    <xf numFmtId="49" fontId="3" fillId="0" borderId="29" xfId="55" applyNumberFormat="1" applyFont="1" applyBorder="1" applyAlignment="1">
      <alignment horizontal="left" vertical="center" wrapText="1"/>
      <protection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49" fontId="89" fillId="0" borderId="29" xfId="55" applyNumberFormat="1" applyFont="1" applyBorder="1" applyAlignment="1">
      <alignment horizontal="left" vertical="center" wrapText="1"/>
      <protection/>
    </xf>
    <xf numFmtId="0" fontId="88" fillId="0" borderId="0" xfId="55" applyFont="1" applyAlignment="1">
      <alignment horizontal="left"/>
      <protection/>
    </xf>
    <xf numFmtId="173" fontId="3" fillId="35" borderId="10" xfId="56" applyNumberFormat="1" applyFont="1" applyFill="1" applyBorder="1" applyAlignment="1">
      <alignment horizontal="center" vertical="center"/>
      <protection/>
    </xf>
    <xf numFmtId="0" fontId="10" fillId="35" borderId="10" xfId="56" applyFont="1" applyFill="1" applyBorder="1" applyAlignment="1">
      <alignment horizontal="center" vertical="center"/>
      <protection/>
    </xf>
    <xf numFmtId="0" fontId="36" fillId="35" borderId="10" xfId="56" applyFont="1" applyFill="1" applyBorder="1" applyAlignment="1">
      <alignment horizontal="center" vertical="center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36" fillId="35" borderId="10" xfId="55" applyFont="1" applyFill="1" applyBorder="1" applyAlignment="1">
      <alignment horizontal="center" vertical="center"/>
      <protection/>
    </xf>
    <xf numFmtId="0" fontId="0" fillId="0" borderId="0" xfId="55" applyFont="1" applyAlignment="1">
      <alignment horizontal="left" vertical="center"/>
      <protection/>
    </xf>
    <xf numFmtId="0" fontId="37" fillId="0" borderId="0" xfId="58" applyFont="1" applyBorder="1" applyAlignment="1">
      <alignment horizontal="left" vertical="center"/>
      <protection/>
    </xf>
    <xf numFmtId="172" fontId="8" fillId="0" borderId="14" xfId="56" applyNumberFormat="1" applyFont="1" applyBorder="1" applyAlignment="1">
      <alignment horizontal="center" vertical="center"/>
      <protection/>
    </xf>
    <xf numFmtId="0" fontId="8" fillId="0" borderId="28" xfId="56" applyFont="1" applyBorder="1" applyAlignment="1">
      <alignment horizontal="center" vertical="center" wrapText="1"/>
      <protection/>
    </xf>
    <xf numFmtId="0" fontId="4" fillId="0" borderId="15" xfId="56" applyFont="1" applyBorder="1" applyAlignment="1">
      <alignment horizontal="center" vertical="center" wrapText="1"/>
      <protection/>
    </xf>
    <xf numFmtId="172" fontId="8" fillId="0" borderId="29" xfId="56" applyNumberFormat="1" applyFont="1" applyBorder="1" applyAlignment="1">
      <alignment horizontal="center" vertical="center"/>
      <protection/>
    </xf>
    <xf numFmtId="0" fontId="4" fillId="0" borderId="31" xfId="56" applyFont="1" applyBorder="1" applyAlignment="1">
      <alignment horizontal="center" vertical="center" wrapText="1"/>
      <protection/>
    </xf>
    <xf numFmtId="0" fontId="10" fillId="0" borderId="14" xfId="56" applyFont="1" applyBorder="1" applyAlignment="1">
      <alignment horizontal="center" vertical="center"/>
      <protection/>
    </xf>
    <xf numFmtId="10" fontId="10" fillId="0" borderId="28" xfId="65" applyNumberFormat="1" applyFont="1" applyBorder="1" applyAlignment="1">
      <alignment horizontal="right"/>
    </xf>
    <xf numFmtId="10" fontId="10" fillId="0" borderId="15" xfId="65" applyNumberFormat="1" applyFont="1" applyBorder="1" applyAlignment="1">
      <alignment horizontal="right" vertical="center"/>
    </xf>
    <xf numFmtId="0" fontId="10" fillId="0" borderId="29" xfId="56" applyFont="1" applyBorder="1" applyAlignment="1">
      <alignment horizontal="center" vertical="center"/>
      <protection/>
    </xf>
    <xf numFmtId="10" fontId="10" fillId="0" borderId="31" xfId="65" applyNumberFormat="1" applyFont="1" applyBorder="1" applyAlignment="1">
      <alignment horizontal="right" vertical="center"/>
    </xf>
    <xf numFmtId="0" fontId="8" fillId="0" borderId="32" xfId="56" applyNumberFormat="1" applyFont="1" applyBorder="1" applyAlignment="1">
      <alignment horizontal="center" vertical="center"/>
      <protection/>
    </xf>
    <xf numFmtId="9" fontId="8" fillId="0" borderId="33" xfId="65" applyNumberFormat="1" applyFont="1" applyBorder="1" applyAlignment="1">
      <alignment horizontal="right" vertical="center"/>
    </xf>
    <xf numFmtId="1" fontId="9" fillId="0" borderId="32" xfId="56" applyNumberFormat="1" applyFont="1" applyBorder="1" applyAlignment="1">
      <alignment horizontal="center" vertical="center"/>
      <protection/>
    </xf>
    <xf numFmtId="9" fontId="9" fillId="0" borderId="34" xfId="65" applyFont="1" applyBorder="1" applyAlignment="1">
      <alignment horizontal="right" vertical="center"/>
    </xf>
    <xf numFmtId="0" fontId="9" fillId="0" borderId="35" xfId="56" applyNumberFormat="1" applyFont="1" applyBorder="1" applyAlignment="1">
      <alignment horizontal="center" vertical="center"/>
      <protection/>
    </xf>
    <xf numFmtId="9" fontId="9" fillId="0" borderId="36" xfId="65" applyFont="1" applyBorder="1" applyAlignment="1">
      <alignment horizontal="right" vertical="center"/>
    </xf>
    <xf numFmtId="9" fontId="8" fillId="0" borderId="0" xfId="58" applyNumberFormat="1" applyFont="1" applyBorder="1" applyAlignment="1">
      <alignment horizontal="left"/>
      <protection/>
    </xf>
    <xf numFmtId="0" fontId="10" fillId="0" borderId="0" xfId="58" applyFont="1" applyAlignment="1">
      <alignment horizontal="center"/>
      <protection/>
    </xf>
    <xf numFmtId="0" fontId="3" fillId="0" borderId="37" xfId="58" applyFont="1" applyBorder="1" applyAlignment="1">
      <alignment horizontal="center" vertical="center" wrapText="1"/>
      <protection/>
    </xf>
    <xf numFmtId="0" fontId="3" fillId="0" borderId="37" xfId="56" applyFont="1" applyBorder="1" applyAlignment="1">
      <alignment horizontal="center" vertical="center" wrapText="1"/>
      <protection/>
    </xf>
    <xf numFmtId="49" fontId="3" fillId="0" borderId="38" xfId="56" applyNumberFormat="1" applyFont="1" applyBorder="1" applyAlignment="1">
      <alignment vertical="center" wrapText="1"/>
      <protection/>
    </xf>
    <xf numFmtId="49" fontId="3" fillId="0" borderId="39" xfId="56" applyNumberFormat="1" applyFont="1" applyBorder="1" applyAlignment="1">
      <alignment vertical="center" wrapText="1"/>
      <protection/>
    </xf>
    <xf numFmtId="14" fontId="3" fillId="0" borderId="37" xfId="56" applyNumberFormat="1" applyFont="1" applyBorder="1" applyAlignment="1">
      <alignment horizontal="center" vertical="center" wrapText="1"/>
      <protection/>
    </xf>
    <xf numFmtId="0" fontId="62" fillId="0" borderId="37" xfId="56" applyFont="1" applyBorder="1" applyAlignment="1">
      <alignment horizontal="center" vertical="center"/>
      <protection/>
    </xf>
    <xf numFmtId="0" fontId="3" fillId="0" borderId="37" xfId="56" applyFont="1" applyBorder="1" applyAlignment="1">
      <alignment horizontal="center" vertical="center"/>
      <protection/>
    </xf>
    <xf numFmtId="0" fontId="6" fillId="36" borderId="40" xfId="56" applyFont="1" applyFill="1" applyBorder="1" applyAlignment="1">
      <alignment horizontal="center" vertical="center"/>
      <protection/>
    </xf>
    <xf numFmtId="173" fontId="3" fillId="37" borderId="20" xfId="56" applyNumberFormat="1" applyFont="1" applyFill="1" applyBorder="1" applyAlignment="1">
      <alignment horizontal="center" vertical="center"/>
      <protection/>
    </xf>
    <xf numFmtId="0" fontId="10" fillId="0" borderId="20" xfId="56" applyFont="1" applyBorder="1" applyAlignment="1">
      <alignment horizontal="center" vertical="center"/>
      <protection/>
    </xf>
    <xf numFmtId="0" fontId="3" fillId="0" borderId="20" xfId="58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49" fontId="3" fillId="0" borderId="41" xfId="56" applyNumberFormat="1" applyFont="1" applyBorder="1" applyAlignment="1">
      <alignment vertical="center" wrapText="1"/>
      <protection/>
    </xf>
    <xf numFmtId="49" fontId="3" fillId="0" borderId="42" xfId="56" applyNumberFormat="1" applyFont="1" applyBorder="1" applyAlignment="1">
      <alignment vertical="center" wrapText="1"/>
      <protection/>
    </xf>
    <xf numFmtId="14" fontId="3" fillId="0" borderId="20" xfId="56" applyNumberFormat="1" applyFont="1" applyBorder="1" applyAlignment="1">
      <alignment horizontal="center" vertical="center" wrapText="1"/>
      <protection/>
    </xf>
    <xf numFmtId="0" fontId="62" fillId="0" borderId="20" xfId="56" applyFont="1" applyBorder="1" applyAlignment="1">
      <alignment horizontal="center" vertical="center"/>
      <protection/>
    </xf>
    <xf numFmtId="0" fontId="3" fillId="37" borderId="20" xfId="56" applyFont="1" applyFill="1" applyBorder="1" applyAlignment="1">
      <alignment horizontal="center" vertical="center"/>
      <protection/>
    </xf>
    <xf numFmtId="0" fontId="6" fillId="36" borderId="43" xfId="56" applyFont="1" applyFill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 vertical="center"/>
      <protection/>
    </xf>
    <xf numFmtId="49" fontId="90" fillId="0" borderId="41" xfId="56" applyNumberFormat="1" applyFont="1" applyBorder="1" applyAlignment="1">
      <alignment vertical="center" wrapText="1"/>
      <protection/>
    </xf>
    <xf numFmtId="49" fontId="90" fillId="0" borderId="42" xfId="56" applyNumberFormat="1" applyFont="1" applyBorder="1" applyAlignment="1">
      <alignment vertical="center" wrapText="1"/>
      <protection/>
    </xf>
    <xf numFmtId="0" fontId="3" fillId="38" borderId="43" xfId="56" applyFont="1" applyFill="1" applyBorder="1" applyAlignment="1">
      <alignment horizontal="center" vertical="center"/>
      <protection/>
    </xf>
    <xf numFmtId="0" fontId="38" fillId="0" borderId="20" xfId="56" applyFont="1" applyBorder="1" applyAlignment="1">
      <alignment horizontal="center" vertical="center"/>
      <protection/>
    </xf>
    <xf numFmtId="0" fontId="6" fillId="36" borderId="43" xfId="56" applyFont="1" applyFill="1" applyBorder="1" applyAlignment="1">
      <alignment horizontal="center" vertical="center" wrapText="1"/>
      <protection/>
    </xf>
    <xf numFmtId="0" fontId="91" fillId="0" borderId="0" xfId="55" applyFont="1" applyAlignment="1">
      <alignment horizontal="left" vertical="center"/>
      <protection/>
    </xf>
    <xf numFmtId="49" fontId="89" fillId="0" borderId="42" xfId="56" applyNumberFormat="1" applyFont="1" applyBorder="1" applyAlignment="1">
      <alignment vertical="center" wrapText="1"/>
      <protection/>
    </xf>
    <xf numFmtId="0" fontId="92" fillId="0" borderId="20" xfId="56" applyFont="1" applyBorder="1" applyAlignment="1">
      <alignment horizontal="center" vertical="center"/>
      <protection/>
    </xf>
    <xf numFmtId="0" fontId="3" fillId="37" borderId="20" xfId="55" applyFont="1" applyFill="1" applyBorder="1" applyAlignment="1">
      <alignment horizontal="center" vertical="center" wrapText="1"/>
      <protection/>
    </xf>
    <xf numFmtId="49" fontId="3" fillId="37" borderId="41" xfId="55" applyNumberFormat="1" applyFont="1" applyFill="1" applyBorder="1" applyAlignment="1">
      <alignment horizontal="left" vertical="center" wrapText="1"/>
      <protection/>
    </xf>
    <xf numFmtId="49" fontId="3" fillId="37" borderId="42" xfId="55" applyNumberFormat="1" applyFont="1" applyFill="1" applyBorder="1" applyAlignment="1">
      <alignment horizontal="left" vertical="center" wrapText="1"/>
      <protection/>
    </xf>
    <xf numFmtId="14" fontId="3" fillId="37" borderId="20" xfId="55" applyNumberFormat="1" applyFont="1" applyFill="1" applyBorder="1" applyAlignment="1">
      <alignment horizontal="center" vertical="center" wrapText="1"/>
      <protection/>
    </xf>
    <xf numFmtId="0" fontId="3" fillId="37" borderId="20" xfId="55" applyFont="1" applyFill="1" applyBorder="1" applyAlignment="1">
      <alignment horizontal="center" vertical="center"/>
      <protection/>
    </xf>
    <xf numFmtId="0" fontId="3" fillId="0" borderId="20" xfId="55" applyFont="1" applyBorder="1" applyAlignment="1">
      <alignment horizontal="center" vertical="center" wrapText="1"/>
      <protection/>
    </xf>
    <xf numFmtId="49" fontId="3" fillId="0" borderId="41" xfId="55" applyNumberFormat="1" applyFont="1" applyBorder="1" applyAlignment="1">
      <alignment horizontal="left" vertical="center" wrapText="1"/>
      <protection/>
    </xf>
    <xf numFmtId="49" fontId="3" fillId="0" borderId="42" xfId="55" applyNumberFormat="1" applyFont="1" applyBorder="1" applyAlignment="1">
      <alignment horizontal="left" vertical="center" wrapText="1"/>
      <protection/>
    </xf>
    <xf numFmtId="14" fontId="3" fillId="0" borderId="20" xfId="55" applyNumberFormat="1" applyFont="1" applyBorder="1" applyAlignment="1">
      <alignment horizontal="center" vertical="center" wrapText="1"/>
      <protection/>
    </xf>
    <xf numFmtId="0" fontId="3" fillId="0" borderId="20" xfId="55" applyFont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8" fillId="36" borderId="43" xfId="56" applyFont="1" applyFill="1" applyBorder="1" applyAlignment="1">
      <alignment horizontal="center" vertical="center"/>
      <protection/>
    </xf>
    <xf numFmtId="0" fontId="3" fillId="36" borderId="43" xfId="56" applyFont="1" applyFill="1" applyBorder="1" applyAlignment="1">
      <alignment horizontal="center" vertical="center"/>
      <protection/>
    </xf>
    <xf numFmtId="0" fontId="88" fillId="0" borderId="0" xfId="55" applyFont="1" applyAlignment="1">
      <alignment horizontal="left" vertical="center"/>
      <protection/>
    </xf>
    <xf numFmtId="0" fontId="3" fillId="0" borderId="22" xfId="55" applyFont="1" applyBorder="1" applyAlignment="1">
      <alignment horizontal="center" vertical="center" wrapText="1"/>
      <protection/>
    </xf>
    <xf numFmtId="49" fontId="3" fillId="0" borderId="44" xfId="55" applyNumberFormat="1" applyFont="1" applyBorder="1" applyAlignment="1">
      <alignment horizontal="left" vertical="center" wrapText="1"/>
      <protection/>
    </xf>
    <xf numFmtId="49" fontId="3" fillId="0" borderId="45" xfId="55" applyNumberFormat="1" applyFont="1" applyBorder="1" applyAlignment="1">
      <alignment horizontal="left" vertical="center" wrapText="1"/>
      <protection/>
    </xf>
    <xf numFmtId="14" fontId="3" fillId="0" borderId="22" xfId="55" applyNumberFormat="1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36" borderId="46" xfId="56" applyFont="1" applyFill="1" applyBorder="1" applyAlignment="1">
      <alignment horizontal="center" vertical="center"/>
      <protection/>
    </xf>
    <xf numFmtId="173" fontId="3" fillId="37" borderId="47" xfId="56" applyNumberFormat="1" applyFont="1" applyFill="1" applyBorder="1" applyAlignment="1">
      <alignment horizontal="center" vertical="center"/>
      <protection/>
    </xf>
    <xf numFmtId="0" fontId="10" fillId="0" borderId="48" xfId="56" applyFont="1" applyBorder="1" applyAlignment="1">
      <alignment horizontal="center" vertical="center"/>
      <protection/>
    </xf>
    <xf numFmtId="0" fontId="3" fillId="35" borderId="37" xfId="58" applyFont="1" applyFill="1" applyBorder="1" applyAlignment="1">
      <alignment horizontal="center" vertical="center" wrapText="1"/>
      <protection/>
    </xf>
    <xf numFmtId="0" fontId="3" fillId="35" borderId="37" xfId="55" applyFont="1" applyFill="1" applyBorder="1" applyAlignment="1">
      <alignment horizontal="center" vertical="center" wrapText="1"/>
      <protection/>
    </xf>
    <xf numFmtId="49" fontId="3" fillId="35" borderId="38" xfId="55" applyNumberFormat="1" applyFont="1" applyFill="1" applyBorder="1" applyAlignment="1">
      <alignment horizontal="left" vertical="center" wrapText="1"/>
      <protection/>
    </xf>
    <xf numFmtId="49" fontId="3" fillId="35" borderId="39" xfId="55" applyNumberFormat="1" applyFont="1" applyFill="1" applyBorder="1" applyAlignment="1">
      <alignment horizontal="left" vertical="center" wrapText="1"/>
      <protection/>
    </xf>
    <xf numFmtId="14" fontId="3" fillId="35" borderId="37" xfId="55" applyNumberFormat="1" applyFont="1" applyFill="1" applyBorder="1" applyAlignment="1">
      <alignment horizontal="center" vertical="center" wrapText="1"/>
      <protection/>
    </xf>
    <xf numFmtId="0" fontId="3" fillId="35" borderId="37" xfId="55" applyFont="1" applyFill="1" applyBorder="1" applyAlignment="1">
      <alignment horizontal="center" vertical="center"/>
      <protection/>
    </xf>
    <xf numFmtId="0" fontId="3" fillId="35" borderId="37" xfId="56" applyFont="1" applyFill="1" applyBorder="1" applyAlignment="1">
      <alignment horizontal="center" vertical="center"/>
      <protection/>
    </xf>
    <xf numFmtId="173" fontId="3" fillId="35" borderId="17" xfId="56" applyNumberFormat="1" applyFont="1" applyFill="1" applyBorder="1" applyAlignment="1">
      <alignment horizontal="center" vertical="center"/>
      <protection/>
    </xf>
    <xf numFmtId="0" fontId="10" fillId="35" borderId="17" xfId="56" applyFont="1" applyFill="1" applyBorder="1" applyAlignment="1">
      <alignment horizontal="center" vertical="center"/>
      <protection/>
    </xf>
    <xf numFmtId="0" fontId="38" fillId="35" borderId="37" xfId="55" applyFont="1" applyFill="1" applyBorder="1" applyAlignment="1">
      <alignment horizontal="center" vertical="center"/>
      <protection/>
    </xf>
    <xf numFmtId="0" fontId="3" fillId="35" borderId="20" xfId="58" applyFont="1" applyFill="1" applyBorder="1" applyAlignment="1">
      <alignment horizontal="center" vertical="center" wrapText="1"/>
      <protection/>
    </xf>
    <xf numFmtId="0" fontId="3" fillId="35" borderId="17" xfId="56" applyFont="1" applyFill="1" applyBorder="1" applyAlignment="1">
      <alignment horizontal="center" vertical="center" wrapText="1"/>
      <protection/>
    </xf>
    <xf numFmtId="49" fontId="3" fillId="35" borderId="49" xfId="56" applyNumberFormat="1" applyFont="1" applyFill="1" applyBorder="1" applyAlignment="1">
      <alignment vertical="center" wrapText="1"/>
      <protection/>
    </xf>
    <xf numFmtId="49" fontId="3" fillId="35" borderId="50" xfId="56" applyNumberFormat="1" applyFont="1" applyFill="1" applyBorder="1" applyAlignment="1">
      <alignment vertical="center" wrapText="1"/>
      <protection/>
    </xf>
    <xf numFmtId="14" fontId="3" fillId="35" borderId="17" xfId="56" applyNumberFormat="1" applyFont="1" applyFill="1" applyBorder="1" applyAlignment="1">
      <alignment horizontal="center" vertical="center" wrapText="1"/>
      <protection/>
    </xf>
    <xf numFmtId="0" fontId="62" fillId="35" borderId="17" xfId="56" applyFont="1" applyFill="1" applyBorder="1" applyAlignment="1">
      <alignment horizontal="center" vertical="center"/>
      <protection/>
    </xf>
    <xf numFmtId="0" fontId="3" fillId="35" borderId="17" xfId="56" applyFont="1" applyFill="1" applyBorder="1" applyAlignment="1">
      <alignment horizontal="center" vertical="center"/>
      <protection/>
    </xf>
    <xf numFmtId="0" fontId="38" fillId="35" borderId="20" xfId="55" applyFont="1" applyFill="1" applyBorder="1" applyAlignment="1">
      <alignment horizontal="center" vertical="center"/>
      <protection/>
    </xf>
    <xf numFmtId="0" fontId="3" fillId="35" borderId="20" xfId="56" applyFont="1" applyFill="1" applyBorder="1" applyAlignment="1">
      <alignment horizontal="center" vertical="center" wrapText="1"/>
      <protection/>
    </xf>
    <xf numFmtId="49" fontId="3" fillId="35" borderId="41" xfId="56" applyNumberFormat="1" applyFont="1" applyFill="1" applyBorder="1" applyAlignment="1">
      <alignment vertical="center" wrapText="1"/>
      <protection/>
    </xf>
    <xf numFmtId="49" fontId="3" fillId="35" borderId="42" xfId="56" applyNumberFormat="1" applyFont="1" applyFill="1" applyBorder="1" applyAlignment="1">
      <alignment vertical="center" wrapText="1"/>
      <protection/>
    </xf>
    <xf numFmtId="14" fontId="3" fillId="35" borderId="20" xfId="56" applyNumberFormat="1" applyFont="1" applyFill="1" applyBorder="1" applyAlignment="1">
      <alignment horizontal="center" vertical="center" wrapText="1"/>
      <protection/>
    </xf>
    <xf numFmtId="0" fontId="62" fillId="35" borderId="20" xfId="56" applyFont="1" applyFill="1" applyBorder="1" applyAlignment="1">
      <alignment horizontal="center" vertical="center"/>
      <protection/>
    </xf>
    <xf numFmtId="0" fontId="3" fillId="35" borderId="20" xfId="56" applyFont="1" applyFill="1" applyBorder="1" applyAlignment="1">
      <alignment horizontal="center" vertical="center"/>
      <protection/>
    </xf>
    <xf numFmtId="173" fontId="3" fillId="35" borderId="20" xfId="56" applyNumberFormat="1" applyFont="1" applyFill="1" applyBorder="1" applyAlignment="1">
      <alignment horizontal="center" vertical="center"/>
      <protection/>
    </xf>
    <xf numFmtId="0" fontId="10" fillId="35" borderId="20" xfId="56" applyFont="1" applyFill="1" applyBorder="1" applyAlignment="1">
      <alignment horizontal="center" vertical="center"/>
      <protection/>
    </xf>
    <xf numFmtId="49" fontId="89" fillId="35" borderId="42" xfId="56" applyNumberFormat="1" applyFont="1" applyFill="1" applyBorder="1" applyAlignment="1">
      <alignment vertical="center" wrapText="1"/>
      <protection/>
    </xf>
    <xf numFmtId="0" fontId="3" fillId="35" borderId="20" xfId="55" applyFont="1" applyFill="1" applyBorder="1" applyAlignment="1">
      <alignment horizontal="center" vertical="center" wrapText="1"/>
      <protection/>
    </xf>
    <xf numFmtId="49" fontId="3" fillId="35" borderId="41" xfId="55" applyNumberFormat="1" applyFont="1" applyFill="1" applyBorder="1" applyAlignment="1">
      <alignment horizontal="left" vertical="center" wrapText="1"/>
      <protection/>
    </xf>
    <xf numFmtId="49" fontId="89" fillId="35" borderId="42" xfId="55" applyNumberFormat="1" applyFont="1" applyFill="1" applyBorder="1" applyAlignment="1">
      <alignment horizontal="left" vertical="center" wrapText="1"/>
      <protection/>
    </xf>
    <xf numFmtId="14" fontId="3" fillId="35" borderId="20" xfId="55" applyNumberFormat="1" applyFont="1" applyFill="1" applyBorder="1" applyAlignment="1">
      <alignment horizontal="center" vertical="center" wrapText="1"/>
      <protection/>
    </xf>
    <xf numFmtId="0" fontId="3" fillId="35" borderId="20" xfId="55" applyFont="1" applyFill="1" applyBorder="1" applyAlignment="1">
      <alignment horizontal="center" vertical="center"/>
      <protection/>
    </xf>
    <xf numFmtId="49" fontId="3" fillId="35" borderId="42" xfId="55" applyNumberFormat="1" applyFont="1" applyFill="1" applyBorder="1" applyAlignment="1">
      <alignment horizontal="left" vertical="center" wrapText="1"/>
      <protection/>
    </xf>
    <xf numFmtId="0" fontId="3" fillId="35" borderId="22" xfId="55" applyFont="1" applyFill="1" applyBorder="1" applyAlignment="1">
      <alignment horizontal="center" vertical="center" wrapText="1"/>
      <protection/>
    </xf>
    <xf numFmtId="49" fontId="3" fillId="35" borderId="44" xfId="55" applyNumberFormat="1" applyFont="1" applyFill="1" applyBorder="1" applyAlignment="1">
      <alignment horizontal="left" vertical="center" wrapText="1"/>
      <protection/>
    </xf>
    <xf numFmtId="49" fontId="3" fillId="35" borderId="45" xfId="55" applyNumberFormat="1" applyFont="1" applyFill="1" applyBorder="1" applyAlignment="1">
      <alignment horizontal="left" vertical="center" wrapText="1"/>
      <protection/>
    </xf>
    <xf numFmtId="14" fontId="3" fillId="35" borderId="22" xfId="55" applyNumberFormat="1" applyFont="1" applyFill="1" applyBorder="1" applyAlignment="1">
      <alignment horizontal="center" vertical="center" wrapText="1"/>
      <protection/>
    </xf>
    <xf numFmtId="0" fontId="3" fillId="35" borderId="22" xfId="55" applyFont="1" applyFill="1" applyBorder="1" applyAlignment="1">
      <alignment horizontal="center" vertical="center"/>
      <protection/>
    </xf>
    <xf numFmtId="0" fontId="3" fillId="35" borderId="22" xfId="56" applyFont="1" applyFill="1" applyBorder="1" applyAlignment="1">
      <alignment horizontal="center" vertical="center"/>
      <protection/>
    </xf>
    <xf numFmtId="173" fontId="3" fillId="35" borderId="22" xfId="56" applyNumberFormat="1" applyFont="1" applyFill="1" applyBorder="1" applyAlignment="1">
      <alignment horizontal="center" vertical="center"/>
      <protection/>
    </xf>
    <xf numFmtId="0" fontId="10" fillId="35" borderId="22" xfId="56" applyFont="1" applyFill="1" applyBorder="1" applyAlignment="1">
      <alignment horizontal="center" vertical="center"/>
      <protection/>
    </xf>
    <xf numFmtId="0" fontId="9" fillId="0" borderId="0" xfId="58" applyFont="1" applyBorder="1" applyAlignment="1">
      <alignment horizontal="left" vertical="center"/>
      <protection/>
    </xf>
    <xf numFmtId="0" fontId="10" fillId="0" borderId="51" xfId="56" applyFont="1" applyBorder="1" applyAlignment="1">
      <alignment horizontal="center" vertical="center"/>
      <protection/>
    </xf>
    <xf numFmtId="10" fontId="10" fillId="0" borderId="38" xfId="66" applyNumberFormat="1" applyFont="1" applyBorder="1" applyAlignment="1">
      <alignment horizontal="right" vertical="center"/>
    </xf>
    <xf numFmtId="10" fontId="10" fillId="0" borderId="52" xfId="66" applyNumberFormat="1" applyFont="1" applyBorder="1" applyAlignment="1">
      <alignment horizontal="right" vertical="center"/>
    </xf>
    <xf numFmtId="10" fontId="10" fillId="0" borderId="53" xfId="66" applyNumberFormat="1" applyFont="1" applyBorder="1" applyAlignment="1">
      <alignment horizontal="right" vertical="center"/>
    </xf>
    <xf numFmtId="0" fontId="10" fillId="0" borderId="19" xfId="56" applyFont="1" applyBorder="1" applyAlignment="1">
      <alignment horizontal="center" vertical="center"/>
      <protection/>
    </xf>
    <xf numFmtId="10" fontId="10" fillId="0" borderId="41" xfId="66" applyNumberFormat="1" applyFont="1" applyBorder="1" applyAlignment="1">
      <alignment horizontal="right" vertical="center"/>
    </xf>
    <xf numFmtId="10" fontId="10" fillId="0" borderId="54" xfId="66" applyNumberFormat="1" applyFont="1" applyBorder="1" applyAlignment="1">
      <alignment horizontal="right" vertical="center"/>
    </xf>
    <xf numFmtId="9" fontId="10" fillId="0" borderId="54" xfId="66" applyNumberFormat="1" applyFont="1" applyBorder="1" applyAlignment="1">
      <alignment horizontal="right" vertical="center"/>
    </xf>
    <xf numFmtId="0" fontId="10" fillId="0" borderId="21" xfId="56" applyFont="1" applyBorder="1" applyAlignment="1">
      <alignment horizontal="center" vertical="center"/>
      <protection/>
    </xf>
    <xf numFmtId="9" fontId="8" fillId="0" borderId="33" xfId="66" applyNumberFormat="1" applyFont="1" applyBorder="1" applyAlignment="1">
      <alignment horizontal="right" vertical="center"/>
    </xf>
    <xf numFmtId="9" fontId="9" fillId="0" borderId="34" xfId="66" applyFont="1" applyBorder="1" applyAlignment="1">
      <alignment horizontal="right" vertical="center"/>
    </xf>
    <xf numFmtId="0" fontId="9" fillId="0" borderId="32" xfId="56" applyNumberFormat="1" applyFont="1" applyBorder="1" applyAlignment="1">
      <alignment horizontal="center" vertical="center"/>
      <protection/>
    </xf>
    <xf numFmtId="9" fontId="9" fillId="0" borderId="36" xfId="66" applyFont="1" applyBorder="1" applyAlignment="1">
      <alignment horizontal="right" vertical="center"/>
    </xf>
    <xf numFmtId="0" fontId="40" fillId="0" borderId="40" xfId="0" applyFont="1" applyBorder="1" applyAlignment="1">
      <alignment vertical="center" wrapText="1"/>
    </xf>
    <xf numFmtId="49" fontId="3" fillId="0" borderId="55" xfId="0" applyNumberFormat="1" applyFont="1" applyBorder="1" applyAlignment="1">
      <alignment vertical="center" wrapText="1"/>
    </xf>
    <xf numFmtId="49" fontId="3" fillId="0" borderId="56" xfId="0" applyNumberFormat="1" applyFont="1" applyBorder="1" applyAlignment="1">
      <alignment vertical="center" wrapText="1"/>
    </xf>
    <xf numFmtId="14" fontId="3" fillId="0" borderId="4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40" fillId="0" borderId="43" xfId="0" applyFont="1" applyBorder="1" applyAlignment="1">
      <alignment vertical="center" wrapText="1"/>
    </xf>
    <xf numFmtId="49" fontId="3" fillId="0" borderId="57" xfId="0" applyNumberFormat="1" applyFont="1" applyBorder="1" applyAlignment="1">
      <alignment vertical="center" wrapText="1"/>
    </xf>
    <xf numFmtId="49" fontId="3" fillId="0" borderId="58" xfId="0" applyNumberFormat="1" applyFont="1" applyBorder="1" applyAlignment="1">
      <alignment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49" fontId="89" fillId="0" borderId="58" xfId="0" applyNumberFormat="1" applyFont="1" applyBorder="1" applyAlignment="1">
      <alignment vertical="center" wrapText="1"/>
    </xf>
    <xf numFmtId="49" fontId="3" fillId="0" borderId="57" xfId="0" applyNumberFormat="1" applyFont="1" applyBorder="1" applyAlignment="1">
      <alignment horizontal="left" vertical="center" wrapText="1"/>
    </xf>
    <xf numFmtId="49" fontId="3" fillId="0" borderId="58" xfId="0" applyNumberFormat="1" applyFont="1" applyBorder="1" applyAlignment="1">
      <alignment horizontal="left" vertical="center" wrapText="1"/>
    </xf>
    <xf numFmtId="0" fontId="40" fillId="36" borderId="43" xfId="0" applyFont="1" applyFill="1" applyBorder="1" applyAlignment="1">
      <alignment vertical="center" wrapText="1"/>
    </xf>
    <xf numFmtId="49" fontId="3" fillId="36" borderId="57" xfId="0" applyNumberFormat="1" applyFont="1" applyFill="1" applyBorder="1" applyAlignment="1">
      <alignment horizontal="left" vertical="center" wrapText="1"/>
    </xf>
    <xf numFmtId="49" fontId="3" fillId="36" borderId="58" xfId="0" applyNumberFormat="1" applyFont="1" applyFill="1" applyBorder="1" applyAlignment="1">
      <alignment horizontal="left" vertical="center" wrapText="1"/>
    </xf>
    <xf numFmtId="14" fontId="3" fillId="36" borderId="43" xfId="0" applyNumberFormat="1" applyFont="1" applyFill="1" applyBorder="1" applyAlignment="1">
      <alignment horizontal="center" vertical="center" wrapText="1"/>
    </xf>
    <xf numFmtId="0" fontId="40" fillId="0" borderId="46" xfId="0" applyFont="1" applyBorder="1" applyAlignment="1">
      <alignment vertical="center" wrapText="1"/>
    </xf>
    <xf numFmtId="49" fontId="3" fillId="0" borderId="59" xfId="0" applyNumberFormat="1" applyFont="1" applyBorder="1" applyAlignment="1">
      <alignment horizontal="left" vertical="center" wrapText="1"/>
    </xf>
    <xf numFmtId="49" fontId="3" fillId="0" borderId="60" xfId="0" applyNumberFormat="1" applyFont="1" applyBorder="1" applyAlignment="1">
      <alignment horizontal="left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39" borderId="43" xfId="0" applyFont="1" applyFill="1" applyBorder="1" applyAlignment="1">
      <alignment horizontal="center" vertical="center"/>
    </xf>
    <xf numFmtId="0" fontId="94" fillId="0" borderId="0" xfId="55" applyFont="1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9" fillId="0" borderId="0" xfId="58" applyFont="1" applyAlignment="1">
      <alignment vertical="center"/>
      <protection/>
    </xf>
    <xf numFmtId="0" fontId="39" fillId="0" borderId="0" xfId="57" applyFont="1" applyAlignment="1">
      <alignment vertical="center"/>
      <protection/>
    </xf>
    <xf numFmtId="0" fontId="40" fillId="0" borderId="0" xfId="57" applyFont="1" applyAlignment="1">
      <alignment vertical="center"/>
      <protection/>
    </xf>
    <xf numFmtId="0" fontId="0" fillId="0" borderId="0" xfId="55" applyFont="1" applyAlignment="1">
      <alignment horizontal="left"/>
      <protection/>
    </xf>
    <xf numFmtId="0" fontId="17" fillId="0" borderId="61" xfId="0" applyFont="1" applyFill="1" applyBorder="1" applyAlignment="1">
      <alignment horizontal="left" vertical="center"/>
    </xf>
    <xf numFmtId="0" fontId="33" fillId="40" borderId="0" xfId="0" applyFont="1" applyFill="1" applyBorder="1" applyAlignment="1">
      <alignment/>
    </xf>
    <xf numFmtId="0" fontId="3" fillId="41" borderId="10" xfId="56" applyFont="1" applyFill="1" applyBorder="1" applyAlignment="1">
      <alignment horizontal="center" vertical="center"/>
      <protection/>
    </xf>
    <xf numFmtId="0" fontId="0" fillId="41" borderId="0" xfId="55" applyFont="1" applyFill="1" applyAlignment="1">
      <alignment horizontal="left"/>
      <protection/>
    </xf>
    <xf numFmtId="0" fontId="0" fillId="41" borderId="0" xfId="55" applyFont="1" applyFill="1" applyAlignment="1">
      <alignment horizontal="left"/>
      <protection/>
    </xf>
    <xf numFmtId="0" fontId="3" fillId="42" borderId="43" xfId="56" applyFont="1" applyFill="1" applyBorder="1" applyAlignment="1">
      <alignment horizontal="center" vertical="center"/>
      <protection/>
    </xf>
    <xf numFmtId="0" fontId="17" fillId="11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14" fontId="88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17" fillId="41" borderId="0" xfId="0" applyFont="1" applyFill="1" applyAlignment="1">
      <alignment/>
    </xf>
    <xf numFmtId="0" fontId="0" fillId="41" borderId="0" xfId="55" applyFont="1" applyFill="1" applyAlignment="1">
      <alignment horizontal="left"/>
      <protection/>
    </xf>
    <xf numFmtId="0" fontId="40" fillId="0" borderId="10" xfId="55" applyFont="1" applyBorder="1" applyAlignment="1">
      <alignment horizontal="right" vertical="center" wrapText="1"/>
      <protection/>
    </xf>
    <xf numFmtId="0" fontId="3" fillId="37" borderId="10" xfId="56" applyFont="1" applyFill="1" applyBorder="1" applyAlignment="1">
      <alignment horizontal="center" vertical="center"/>
      <protection/>
    </xf>
    <xf numFmtId="0" fontId="95" fillId="0" borderId="0" xfId="0" applyFont="1" applyAlignment="1">
      <alignment/>
    </xf>
    <xf numFmtId="0" fontId="43" fillId="0" borderId="0" xfId="0" applyFont="1" applyBorder="1" applyAlignment="1">
      <alignment/>
    </xf>
    <xf numFmtId="0" fontId="9" fillId="0" borderId="0" xfId="60" applyFont="1">
      <alignment/>
      <protection/>
    </xf>
    <xf numFmtId="0" fontId="9" fillId="0" borderId="0" xfId="0" applyFont="1" applyAlignment="1">
      <alignment horizontal="left"/>
    </xf>
    <xf numFmtId="0" fontId="9" fillId="0" borderId="0" xfId="60" applyFont="1" applyAlignment="1">
      <alignment horizontal="center"/>
      <protection/>
    </xf>
    <xf numFmtId="0" fontId="9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7" fillId="12" borderId="10" xfId="0" applyFont="1" applyFill="1" applyBorder="1" applyAlignment="1">
      <alignment horizontal="center" vertical="center"/>
    </xf>
    <xf numFmtId="173" fontId="17" fillId="12" borderId="1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7" fillId="0" borderId="0" xfId="0" applyFont="1" applyAlignment="1" quotePrefix="1">
      <alignment horizontal="center"/>
    </xf>
    <xf numFmtId="0" fontId="43" fillId="0" borderId="0" xfId="0" applyFont="1" applyAlignment="1">
      <alignment horizontal="center"/>
    </xf>
    <xf numFmtId="174" fontId="43" fillId="0" borderId="0" xfId="0" applyNumberFormat="1" applyFont="1" applyAlignment="1">
      <alignment horizontal="center"/>
    </xf>
    <xf numFmtId="0" fontId="11" fillId="0" borderId="6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14" fontId="11" fillId="0" borderId="6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180" wrapText="1"/>
    </xf>
    <xf numFmtId="0" fontId="11" fillId="0" borderId="6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/>
    </xf>
    <xf numFmtId="14" fontId="8" fillId="0" borderId="0" xfId="0" applyNumberFormat="1" applyFont="1" applyBorder="1" applyAlignment="1">
      <alignment horizontal="center"/>
    </xf>
    <xf numFmtId="0" fontId="21" fillId="0" borderId="62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/>
    </xf>
    <xf numFmtId="174" fontId="11" fillId="0" borderId="10" xfId="0" applyNumberFormat="1" applyFont="1" applyBorder="1" applyAlignment="1">
      <alignment horizontal="center" vertical="center"/>
    </xf>
    <xf numFmtId="0" fontId="24" fillId="0" borderId="65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0" fontId="24" fillId="0" borderId="67" xfId="0" applyFont="1" applyFill="1" applyBorder="1" applyAlignment="1">
      <alignment horizontal="center"/>
    </xf>
    <xf numFmtId="0" fontId="69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70" fillId="0" borderId="11" xfId="58" applyFont="1" applyBorder="1" applyAlignment="1">
      <alignment horizontal="center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63" xfId="58" applyFont="1" applyBorder="1" applyAlignment="1">
      <alignment horizontal="left" vertical="center" wrapText="1"/>
      <protection/>
    </xf>
    <xf numFmtId="0" fontId="4" fillId="0" borderId="64" xfId="58" applyFont="1" applyBorder="1" applyAlignment="1">
      <alignment horizontal="left" vertical="center" wrapText="1"/>
      <protection/>
    </xf>
    <xf numFmtId="0" fontId="4" fillId="0" borderId="27" xfId="58" applyFont="1" applyBorder="1" applyAlignment="1">
      <alignment horizontal="left" vertical="center" wrapText="1"/>
      <protection/>
    </xf>
    <xf numFmtId="0" fontId="4" fillId="0" borderId="61" xfId="58" applyFont="1" applyBorder="1" applyAlignment="1">
      <alignment horizontal="left" vertical="center" wrapText="1"/>
      <protection/>
    </xf>
    <xf numFmtId="0" fontId="4" fillId="0" borderId="28" xfId="58" applyFont="1" applyBorder="1" applyAlignment="1">
      <alignment horizontal="center" vertical="center" wrapText="1"/>
      <protection/>
    </xf>
    <xf numFmtId="0" fontId="4" fillId="0" borderId="68" xfId="58" applyFont="1" applyBorder="1" applyAlignment="1">
      <alignment horizontal="center" vertical="center" wrapText="1"/>
      <protection/>
    </xf>
    <xf numFmtId="0" fontId="4" fillId="0" borderId="29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wrapText="1"/>
      <protection/>
    </xf>
    <xf numFmtId="172" fontId="8" fillId="0" borderId="69" xfId="56" applyNumberFormat="1" applyFont="1" applyBorder="1" applyAlignment="1">
      <alignment horizontal="center" vertical="center"/>
      <protection/>
    </xf>
    <xf numFmtId="172" fontId="8" fillId="0" borderId="70" xfId="56" applyNumberFormat="1" applyFont="1" applyBorder="1" applyAlignment="1">
      <alignment horizontal="center" vertical="center"/>
      <protection/>
    </xf>
    <xf numFmtId="172" fontId="8" fillId="0" borderId="71" xfId="56" applyNumberFormat="1" applyFont="1" applyBorder="1" applyAlignment="1">
      <alignment horizontal="center" vertical="center"/>
      <protection/>
    </xf>
    <xf numFmtId="172" fontId="8" fillId="0" borderId="11" xfId="56" applyNumberFormat="1" applyFont="1" applyBorder="1" applyAlignment="1">
      <alignment horizontal="center" vertical="center"/>
      <protection/>
    </xf>
    <xf numFmtId="0" fontId="8" fillId="0" borderId="72" xfId="56" applyFont="1" applyBorder="1" applyAlignment="1">
      <alignment horizontal="center" vertical="center"/>
      <protection/>
    </xf>
    <xf numFmtId="0" fontId="8" fillId="0" borderId="73" xfId="56" applyFont="1" applyBorder="1" applyAlignment="1">
      <alignment horizontal="center" vertical="center"/>
      <protection/>
    </xf>
    <xf numFmtId="0" fontId="8" fillId="0" borderId="74" xfId="56" applyFont="1" applyBorder="1" applyAlignment="1">
      <alignment horizontal="center" vertical="center"/>
      <protection/>
    </xf>
    <xf numFmtId="0" fontId="8" fillId="0" borderId="75" xfId="56" applyFont="1" applyFill="1" applyBorder="1" applyAlignment="1">
      <alignment horizontal="center" vertical="center" wrapText="1"/>
      <protection/>
    </xf>
    <xf numFmtId="0" fontId="8" fillId="0" borderId="76" xfId="56" applyFont="1" applyFill="1" applyBorder="1" applyAlignment="1">
      <alignment horizontal="center" vertical="center"/>
      <protection/>
    </xf>
    <xf numFmtId="0" fontId="8" fillId="0" borderId="0" xfId="58" applyFont="1" applyAlignment="1">
      <alignment horizontal="center" vertical="center"/>
      <protection/>
    </xf>
    <xf numFmtId="0" fontId="8" fillId="0" borderId="77" xfId="58" applyFont="1" applyBorder="1" applyAlignment="1">
      <alignment horizontal="center" vertical="center"/>
      <protection/>
    </xf>
    <xf numFmtId="0" fontId="7" fillId="0" borderId="78" xfId="58" applyFont="1" applyBorder="1" applyAlignment="1">
      <alignment horizontal="left"/>
      <protection/>
    </xf>
    <xf numFmtId="0" fontId="7" fillId="0" borderId="28" xfId="58" applyFont="1" applyBorder="1" applyAlignment="1">
      <alignment horizontal="left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77" xfId="58" applyFont="1" applyBorder="1" applyAlignment="1">
      <alignment horizontal="center" vertical="center"/>
      <protection/>
    </xf>
    <xf numFmtId="0" fontId="8" fillId="0" borderId="79" xfId="56" applyNumberFormat="1" applyFont="1" applyBorder="1" applyAlignment="1">
      <alignment horizontal="center" vertical="center"/>
      <protection/>
    </xf>
    <xf numFmtId="0" fontId="8" fillId="0" borderId="80" xfId="56" applyNumberFormat="1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right" vertical="center"/>
      <protection/>
    </xf>
    <xf numFmtId="0" fontId="9" fillId="0" borderId="0" xfId="57" applyFont="1" applyAlignment="1">
      <alignment horizontal="center"/>
      <protection/>
    </xf>
    <xf numFmtId="0" fontId="9" fillId="0" borderId="0" xfId="58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left"/>
      <protection/>
    </xf>
    <xf numFmtId="0" fontId="8" fillId="0" borderId="72" xfId="56" applyFont="1" applyFill="1" applyBorder="1" applyAlignment="1">
      <alignment horizontal="center" vertical="center" wrapText="1"/>
      <protection/>
    </xf>
    <xf numFmtId="0" fontId="7" fillId="0" borderId="81" xfId="58" applyFont="1" applyBorder="1" applyAlignment="1">
      <alignment horizontal="left" vertical="center"/>
      <protection/>
    </xf>
    <xf numFmtId="0" fontId="7" fillId="0" borderId="41" xfId="58" applyFont="1" applyBorder="1" applyAlignment="1">
      <alignment horizontal="left" vertical="center"/>
      <protection/>
    </xf>
    <xf numFmtId="0" fontId="7" fillId="0" borderId="82" xfId="58" applyFont="1" applyBorder="1" applyAlignment="1">
      <alignment horizontal="left" vertical="center"/>
      <protection/>
    </xf>
    <xf numFmtId="0" fontId="7" fillId="0" borderId="44" xfId="58" applyFont="1" applyBorder="1" applyAlignment="1">
      <alignment horizontal="left" vertical="center"/>
      <protection/>
    </xf>
    <xf numFmtId="0" fontId="8" fillId="0" borderId="72" xfId="56" applyFont="1" applyBorder="1" applyAlignment="1">
      <alignment horizontal="center" vertical="center" wrapText="1"/>
      <protection/>
    </xf>
    <xf numFmtId="0" fontId="7" fillId="0" borderId="83" xfId="58" applyFont="1" applyBorder="1" applyAlignment="1">
      <alignment horizontal="left" vertical="center"/>
      <protection/>
    </xf>
    <xf numFmtId="0" fontId="7" fillId="0" borderId="38" xfId="58" applyFont="1" applyBorder="1" applyAlignment="1">
      <alignment horizontal="left" vertical="center"/>
      <protection/>
    </xf>
    <xf numFmtId="0" fontId="39" fillId="0" borderId="10" xfId="58" applyFont="1" applyBorder="1" applyAlignment="1">
      <alignment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1" xfId="56"/>
    <cellStyle name="Normal 9" xfId="57"/>
    <cellStyle name="Normal_MauDanhGiaRenLuyenVaHDan" xfId="58"/>
    <cellStyle name="Normal_QT2" xfId="59"/>
    <cellStyle name="Normal_Sheet1" xfId="60"/>
    <cellStyle name="Note" xfId="61"/>
    <cellStyle name="Output" xfId="62"/>
    <cellStyle name="Percent" xfId="63"/>
    <cellStyle name="Percent 3" xfId="64"/>
    <cellStyle name="Percent 4" xfId="65"/>
    <cellStyle name="Percent 5" xfId="66"/>
    <cellStyle name="Title" xfId="67"/>
    <cellStyle name="Total" xfId="68"/>
    <cellStyle name="Warning Text" xfId="69"/>
  </cellStyles>
  <dxfs count="7">
    <dxf>
      <fill>
        <patternFill>
          <bgColor indexed="24"/>
        </patternFill>
      </fill>
    </dxf>
    <dxf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</xdr:row>
      <xdr:rowOff>28575</xdr:rowOff>
    </xdr:from>
    <xdr:to>
      <xdr:col>13</xdr:col>
      <xdr:colOff>9525</xdr:colOff>
      <xdr:row>2</xdr:row>
      <xdr:rowOff>28575</xdr:rowOff>
    </xdr:to>
    <xdr:sp>
      <xdr:nvSpPr>
        <xdr:cNvPr id="1" name="Line 203"/>
        <xdr:cNvSpPr>
          <a:spLocks/>
        </xdr:cNvSpPr>
      </xdr:nvSpPr>
      <xdr:spPr>
        <a:xfrm>
          <a:off x="4791075" y="4381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19050</xdr:rowOff>
    </xdr:from>
    <xdr:to>
      <xdr:col>2</xdr:col>
      <xdr:colOff>1133475</xdr:colOff>
      <xdr:row>2</xdr:row>
      <xdr:rowOff>19050</xdr:rowOff>
    </xdr:to>
    <xdr:sp>
      <xdr:nvSpPr>
        <xdr:cNvPr id="2" name="Line 1"/>
        <xdr:cNvSpPr>
          <a:spLocks/>
        </xdr:cNvSpPr>
      </xdr:nvSpPr>
      <xdr:spPr>
        <a:xfrm>
          <a:off x="619125" y="4286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9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.7109375" style="0" customWidth="1"/>
    <col min="2" max="2" width="9.8515625" style="0" customWidth="1"/>
    <col min="3" max="3" width="19.28125" style="0" customWidth="1"/>
    <col min="4" max="4" width="8.140625" style="0" customWidth="1"/>
    <col min="5" max="5" width="11.421875" style="0" customWidth="1"/>
    <col min="6" max="6" width="11.140625" style="0" customWidth="1"/>
    <col min="7" max="8" width="4.8515625" style="0" customWidth="1"/>
    <col min="9" max="9" width="5.421875" style="0" customWidth="1"/>
    <col min="10" max="11" width="4.8515625" style="0" customWidth="1"/>
    <col min="12" max="12" width="5.421875" style="0" customWidth="1"/>
    <col min="13" max="13" width="4.8515625" style="0" customWidth="1"/>
    <col min="14" max="14" width="5.8515625" style="0" customWidth="1"/>
    <col min="15" max="15" width="8.140625" style="0" customWidth="1"/>
    <col min="16" max="16" width="7.28125" style="44" customWidth="1"/>
    <col min="17" max="17" width="10.421875" style="0" customWidth="1"/>
    <col min="18" max="18" width="8.7109375" style="30" customWidth="1"/>
    <col min="19" max="19" width="7.140625" style="0" customWidth="1"/>
    <col min="20" max="20" width="5.7109375" style="0" customWidth="1"/>
  </cols>
  <sheetData>
    <row r="1" spans="1:18" s="29" customFormat="1" ht="15.75">
      <c r="A1" s="289" t="s">
        <v>84</v>
      </c>
      <c r="B1" s="289"/>
      <c r="C1" s="289"/>
      <c r="D1" s="289"/>
      <c r="E1" s="290" t="s">
        <v>85</v>
      </c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8"/>
    </row>
    <row r="2" spans="1:18" s="29" customFormat="1" ht="16.5">
      <c r="A2" s="291" t="s">
        <v>1</v>
      </c>
      <c r="B2" s="291"/>
      <c r="C2" s="291"/>
      <c r="D2" s="291"/>
      <c r="E2" s="292" t="s">
        <v>86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8"/>
    </row>
    <row r="3" spans="1:17" ht="15.7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8" s="279" customFormat="1" ht="17.25">
      <c r="A4" s="292" t="s">
        <v>370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5"/>
      <c r="P4" s="294"/>
      <c r="Q4" s="294"/>
      <c r="R4" s="64"/>
    </row>
    <row r="5" spans="1:18" s="279" customFormat="1" ht="17.25">
      <c r="A5" s="280"/>
      <c r="B5" s="281" t="s">
        <v>371</v>
      </c>
      <c r="C5" s="281"/>
      <c r="E5" s="282" t="s">
        <v>372</v>
      </c>
      <c r="F5" s="283"/>
      <c r="G5" s="280"/>
      <c r="H5" s="280"/>
      <c r="I5" s="281"/>
      <c r="J5" s="280"/>
      <c r="K5" s="280"/>
      <c r="L5" s="280"/>
      <c r="M5" s="280"/>
      <c r="O5" s="284" t="s">
        <v>373</v>
      </c>
      <c r="P5" s="285"/>
      <c r="Q5" s="280"/>
      <c r="R5" s="64"/>
    </row>
    <row r="6" spans="1:17" ht="22.5" customHeight="1">
      <c r="A6" s="31"/>
      <c r="B6" s="31"/>
      <c r="D6" s="33" t="s">
        <v>374</v>
      </c>
      <c r="E6" s="33"/>
      <c r="F6" s="33"/>
      <c r="G6" s="33"/>
      <c r="H6" s="33"/>
      <c r="I6" s="33"/>
      <c r="J6" s="33"/>
      <c r="K6" s="33"/>
      <c r="L6" s="33"/>
      <c r="M6" s="70"/>
      <c r="N6" s="31"/>
      <c r="O6" s="34"/>
      <c r="P6" s="35"/>
      <c r="Q6" s="34"/>
    </row>
    <row r="7" spans="1:18" s="37" customFormat="1" ht="15" customHeight="1">
      <c r="A7" s="296" t="s">
        <v>87</v>
      </c>
      <c r="B7" s="298" t="s">
        <v>5</v>
      </c>
      <c r="C7" s="300" t="s">
        <v>88</v>
      </c>
      <c r="D7" s="301"/>
      <c r="E7" s="304" t="s">
        <v>89</v>
      </c>
      <c r="F7" s="296" t="s">
        <v>90</v>
      </c>
      <c r="G7" s="306" t="s">
        <v>91</v>
      </c>
      <c r="H7" s="306" t="s">
        <v>92</v>
      </c>
      <c r="I7" s="307" t="s">
        <v>93</v>
      </c>
      <c r="J7" s="306" t="s">
        <v>94</v>
      </c>
      <c r="K7" s="306" t="s">
        <v>95</v>
      </c>
      <c r="L7" s="307" t="s">
        <v>93</v>
      </c>
      <c r="M7" s="306" t="s">
        <v>96</v>
      </c>
      <c r="N7" s="310" t="s">
        <v>93</v>
      </c>
      <c r="O7" s="312" t="s">
        <v>97</v>
      </c>
      <c r="P7" s="312"/>
      <c r="Q7" s="312"/>
      <c r="R7" s="36"/>
    </row>
    <row r="8" spans="1:19" s="37" customFormat="1" ht="30" customHeight="1">
      <c r="A8" s="297"/>
      <c r="B8" s="299"/>
      <c r="C8" s="302"/>
      <c r="D8" s="303"/>
      <c r="E8" s="305"/>
      <c r="F8" s="297"/>
      <c r="G8" s="306"/>
      <c r="H8" s="306"/>
      <c r="I8" s="308"/>
      <c r="J8" s="306"/>
      <c r="K8" s="306"/>
      <c r="L8" s="308"/>
      <c r="M8" s="306"/>
      <c r="N8" s="311"/>
      <c r="O8" s="38" t="s">
        <v>98</v>
      </c>
      <c r="P8" s="39" t="s">
        <v>99</v>
      </c>
      <c r="Q8" s="39" t="s">
        <v>100</v>
      </c>
      <c r="R8" s="36"/>
      <c r="S8" s="40"/>
    </row>
    <row r="9" spans="1:19" s="37" customFormat="1" ht="21" customHeight="1">
      <c r="A9" s="41">
        <v>1</v>
      </c>
      <c r="B9" s="65" t="s">
        <v>181</v>
      </c>
      <c r="C9" s="71" t="s">
        <v>114</v>
      </c>
      <c r="D9" s="263" t="s">
        <v>21</v>
      </c>
      <c r="E9" s="42">
        <v>34944</v>
      </c>
      <c r="F9" s="43" t="s">
        <v>315</v>
      </c>
      <c r="G9" s="66">
        <f>VLOOKUP(VALUE(B9),'HK1+HK2'!$B$11:$K$121,6,0)</f>
        <v>90</v>
      </c>
      <c r="H9" s="66">
        <f>VLOOKUP(VALUE(B9),'HK1+HK2'!$B$11:$K$121,7,0)</f>
        <v>90</v>
      </c>
      <c r="I9" s="67">
        <f>AVERAGE(G9:H9)</f>
        <v>90</v>
      </c>
      <c r="J9" s="66">
        <f>VLOOKUP(VALUE(B9),'HK3+HK4'!$B$11:$K$126,6,0)</f>
        <v>87</v>
      </c>
      <c r="K9" s="66">
        <f>VLOOKUP(VALUE(B9),'HK3+HK4'!$B$11:$K$126,7,0)</f>
        <v>87</v>
      </c>
      <c r="L9" s="67">
        <f>AVERAGE(J9:K9)</f>
        <v>87</v>
      </c>
      <c r="M9" s="67">
        <f>VLOOKUP(VALUE(B9),'HK5+HK6'!$B$11:$K$121,6,0)</f>
        <v>87</v>
      </c>
      <c r="N9" s="67">
        <f aca="true" t="shared" si="0" ref="N9:N39">AVERAGE(M9:M9)</f>
        <v>87</v>
      </c>
      <c r="O9" s="68">
        <f>ROUND((G9+H9+J9+K9+M9)/5,0)</f>
        <v>88</v>
      </c>
      <c r="P9" s="69" t="str">
        <f>IF(O9&gt;=90,"Xuất Sắc",IF(O9&gt;=80,"Tốt",IF(O9&gt;=65,"Khá",IF(O9&gt;=50,"TB ",IF(O9&gt;=35,"Yếu","Kém")))))</f>
        <v>Tốt</v>
      </c>
      <c r="Q9" s="66"/>
      <c r="R9" s="288">
        <f>ROUND((G9+H9+J9+K9+M9)/5,0)</f>
        <v>88</v>
      </c>
      <c r="S9" s="40" t="str">
        <f>IF(R9&gt;=90,"Xuất Sắc",IF(R9&gt;=80,"Tốt",IF(R9&gt;=65,"Khá",IF(R9&gt;=50,"TB ",IF(R9&gt;=35,"Yếu","Kém")))))</f>
        <v>Tốt</v>
      </c>
    </row>
    <row r="10" spans="1:19" s="37" customFormat="1" ht="21" customHeight="1">
      <c r="A10" s="41">
        <v>2</v>
      </c>
      <c r="B10" s="65" t="s">
        <v>182</v>
      </c>
      <c r="C10" s="71" t="s">
        <v>115</v>
      </c>
      <c r="D10" s="263" t="s">
        <v>278</v>
      </c>
      <c r="E10" s="42">
        <v>35425</v>
      </c>
      <c r="F10" s="43" t="s">
        <v>315</v>
      </c>
      <c r="G10" s="66">
        <f>VLOOKUP(VALUE(B10),'HK1+HK2'!$B$11:$K$121,6,0)</f>
        <v>72</v>
      </c>
      <c r="H10" s="66">
        <f>VLOOKUP(VALUE(B10),'HK1+HK2'!$B$11:$K$121,7,0)</f>
        <v>78</v>
      </c>
      <c r="I10" s="67">
        <f aca="true" t="shared" si="1" ref="I10:I18">AVERAGE(G10:H10)</f>
        <v>75</v>
      </c>
      <c r="J10" s="66">
        <f>VLOOKUP(VALUE(B10),'HK3+HK4'!$B$11:$K$126,6,0)</f>
        <v>86</v>
      </c>
      <c r="K10" s="66">
        <f>VLOOKUP(VALUE(B10),'HK3+HK4'!$B$11:$K$126,7,0)</f>
        <v>87</v>
      </c>
      <c r="L10" s="67">
        <f aca="true" t="shared" si="2" ref="L10:L18">AVERAGE(J10:K10)</f>
        <v>86.5</v>
      </c>
      <c r="M10" s="67">
        <f>VLOOKUP(VALUE(B10),'HK5+HK6'!$B$11:$K$121,6,0)</f>
        <v>80</v>
      </c>
      <c r="N10" s="67">
        <f t="shared" si="0"/>
        <v>80</v>
      </c>
      <c r="O10" s="68">
        <f aca="true" t="shared" si="3" ref="O10:O73">ROUND((G10+H10+J10+K10+M10)/5,0)</f>
        <v>81</v>
      </c>
      <c r="P10" s="69" t="str">
        <f aca="true" t="shared" si="4" ref="P10:P72">IF(O10&gt;=90,"Xuất Sắc",IF(O10&gt;=80,"Tốt",IF(O10&gt;=65,"Khá",IF(O10&gt;=50,"TB ",IF(O10&gt;=35,"Yếu","Kém")))))</f>
        <v>Tốt</v>
      </c>
      <c r="Q10" s="66"/>
      <c r="R10" s="288">
        <f aca="true" t="shared" si="5" ref="R10:R73">ROUND((G10+H10+J10+K10+M10)/5,0)</f>
        <v>81</v>
      </c>
      <c r="S10" s="40" t="str">
        <f aca="true" t="shared" si="6" ref="S10:S73">IF(R10&gt;=90,"Xuất Sắc",IF(R10&gt;=80,"Tốt",IF(R10&gt;=65,"Khá",IF(R10&gt;=50,"TB ",IF(R10&gt;=35,"Yếu","Kém")))))</f>
        <v>Tốt</v>
      </c>
    </row>
    <row r="11" spans="1:19" s="37" customFormat="1" ht="21" customHeight="1">
      <c r="A11" s="41">
        <v>3</v>
      </c>
      <c r="B11" s="65" t="s">
        <v>183</v>
      </c>
      <c r="C11" s="71" t="s">
        <v>17</v>
      </c>
      <c r="D11" s="263" t="s">
        <v>278</v>
      </c>
      <c r="E11" s="42">
        <v>34528</v>
      </c>
      <c r="F11" s="43" t="s">
        <v>315</v>
      </c>
      <c r="G11" s="66">
        <f>VLOOKUP(VALUE(B11),'HK1+HK2'!$B$11:$K$121,6,0)</f>
        <v>87</v>
      </c>
      <c r="H11" s="66">
        <f>VLOOKUP(VALUE(B11),'HK1+HK2'!$B$11:$K$121,7,0)</f>
        <v>90</v>
      </c>
      <c r="I11" s="67">
        <f t="shared" si="1"/>
        <v>88.5</v>
      </c>
      <c r="J11" s="66">
        <f>VLOOKUP(VALUE(B11),'HK3+HK4'!$B$11:$K$126,6,0)</f>
        <v>87</v>
      </c>
      <c r="K11" s="66">
        <f>VLOOKUP(VALUE(B11),'HK3+HK4'!$B$11:$K$126,7,0)</f>
        <v>87</v>
      </c>
      <c r="L11" s="67">
        <f t="shared" si="2"/>
        <v>87</v>
      </c>
      <c r="M11" s="67">
        <f>VLOOKUP(VALUE(B11),'HK5+HK6'!$B$11:$K$121,6,0)</f>
        <v>85</v>
      </c>
      <c r="N11" s="67">
        <f t="shared" si="0"/>
        <v>85</v>
      </c>
      <c r="O11" s="68">
        <f t="shared" si="3"/>
        <v>87</v>
      </c>
      <c r="P11" s="69" t="str">
        <f t="shared" si="4"/>
        <v>Tốt</v>
      </c>
      <c r="Q11" s="66"/>
      <c r="R11" s="288">
        <f t="shared" si="5"/>
        <v>87</v>
      </c>
      <c r="S11" s="40" t="str">
        <f t="shared" si="6"/>
        <v>Tốt</v>
      </c>
    </row>
    <row r="12" spans="1:19" s="37" customFormat="1" ht="21" customHeight="1">
      <c r="A12" s="41">
        <v>4</v>
      </c>
      <c r="B12" s="65" t="s">
        <v>184</v>
      </c>
      <c r="C12" s="71" t="s">
        <v>116</v>
      </c>
      <c r="D12" s="263" t="s">
        <v>279</v>
      </c>
      <c r="E12" s="42">
        <v>34616</v>
      </c>
      <c r="F12" s="43" t="s">
        <v>315</v>
      </c>
      <c r="G12" s="66">
        <f>VLOOKUP(VALUE(B12),'HK1+HK2'!$B$11:$K$121,6,0)</f>
        <v>87</v>
      </c>
      <c r="H12" s="66">
        <f>VLOOKUP(VALUE(B12),'HK1+HK2'!$B$11:$K$121,7,0)</f>
        <v>77</v>
      </c>
      <c r="I12" s="67">
        <f t="shared" si="1"/>
        <v>82</v>
      </c>
      <c r="J12" s="66">
        <f>VLOOKUP(VALUE(B12),'HK3+HK4'!$B$11:$K$126,6,0)</f>
        <v>87</v>
      </c>
      <c r="K12" s="66">
        <f>VLOOKUP(VALUE(B12),'HK3+HK4'!$B$11:$K$126,7,0)</f>
        <v>77</v>
      </c>
      <c r="L12" s="67">
        <f t="shared" si="2"/>
        <v>82</v>
      </c>
      <c r="M12" s="67">
        <f>VLOOKUP(VALUE(B12),'HK5+HK6'!$B$11:$K$121,6,0)</f>
        <v>75</v>
      </c>
      <c r="N12" s="67">
        <f t="shared" si="0"/>
        <v>75</v>
      </c>
      <c r="O12" s="68">
        <f t="shared" si="3"/>
        <v>81</v>
      </c>
      <c r="P12" s="69" t="str">
        <f t="shared" si="4"/>
        <v>Tốt</v>
      </c>
      <c r="Q12" s="66"/>
      <c r="R12" s="288">
        <f t="shared" si="5"/>
        <v>81</v>
      </c>
      <c r="S12" s="40" t="str">
        <f t="shared" si="6"/>
        <v>Tốt</v>
      </c>
    </row>
    <row r="13" spans="1:23" s="37" customFormat="1" ht="21" customHeight="1">
      <c r="A13" s="41">
        <v>5</v>
      </c>
      <c r="B13" s="65" t="s">
        <v>185</v>
      </c>
      <c r="C13" s="71" t="s">
        <v>23</v>
      </c>
      <c r="D13" s="263" t="s">
        <v>24</v>
      </c>
      <c r="E13" s="42">
        <v>34988</v>
      </c>
      <c r="F13" s="43" t="s">
        <v>315</v>
      </c>
      <c r="G13" s="66">
        <f>VLOOKUP(VALUE(B13),'HK1+HK2'!$B$11:$K$121,6,0)</f>
        <v>60</v>
      </c>
      <c r="H13" s="66">
        <f>VLOOKUP(VALUE(B13),'HK1+HK2'!$B$11:$K$121,7,0)</f>
        <v>80</v>
      </c>
      <c r="I13" s="67">
        <f t="shared" si="1"/>
        <v>70</v>
      </c>
      <c r="J13" s="66">
        <f>VLOOKUP(VALUE(B13),'HK3+HK4'!$B$11:$K$126,6,0)</f>
        <v>83</v>
      </c>
      <c r="K13" s="66">
        <f>VLOOKUP(VALUE(B13),'HK3+HK4'!$B$11:$K$126,7,0)</f>
        <v>85</v>
      </c>
      <c r="L13" s="67">
        <f t="shared" si="2"/>
        <v>84</v>
      </c>
      <c r="M13" s="67">
        <f>VLOOKUP(VALUE(B13),'HK5+HK6'!$B$11:$K$121,6,0)</f>
        <v>85</v>
      </c>
      <c r="N13" s="67">
        <f t="shared" si="0"/>
        <v>85</v>
      </c>
      <c r="O13" s="68">
        <f t="shared" si="3"/>
        <v>79</v>
      </c>
      <c r="P13" s="69" t="str">
        <f t="shared" si="4"/>
        <v>Khá</v>
      </c>
      <c r="Q13" s="66"/>
      <c r="R13" s="288">
        <f t="shared" si="5"/>
        <v>79</v>
      </c>
      <c r="S13" s="40" t="str">
        <f t="shared" si="6"/>
        <v>Khá</v>
      </c>
      <c r="U13" s="275" t="s">
        <v>369</v>
      </c>
      <c r="V13" s="275"/>
      <c r="W13" s="275"/>
    </row>
    <row r="14" spans="1:19" s="37" customFormat="1" ht="21" customHeight="1">
      <c r="A14" s="41">
        <v>6</v>
      </c>
      <c r="B14" s="65" t="s">
        <v>186</v>
      </c>
      <c r="C14" s="71" t="s">
        <v>117</v>
      </c>
      <c r="D14" s="263" t="s">
        <v>280</v>
      </c>
      <c r="E14" s="42">
        <v>34693</v>
      </c>
      <c r="F14" s="43" t="s">
        <v>315</v>
      </c>
      <c r="G14" s="66">
        <f>VLOOKUP(VALUE(B14),'HK1+HK2'!$B$11:$K$121,6,0)</f>
        <v>87</v>
      </c>
      <c r="H14" s="66">
        <f>VLOOKUP(VALUE(B14),'HK1+HK2'!$B$11:$K$121,7,0)</f>
        <v>85</v>
      </c>
      <c r="I14" s="67">
        <f t="shared" si="1"/>
        <v>86</v>
      </c>
      <c r="J14" s="66">
        <f>VLOOKUP(VALUE(B14),'HK3+HK4'!$B$11:$K$126,6,0)</f>
        <v>87</v>
      </c>
      <c r="K14" s="66">
        <f>VLOOKUP(VALUE(B14),'HK3+HK4'!$B$11:$K$126,7,0)</f>
        <v>87</v>
      </c>
      <c r="L14" s="67">
        <f t="shared" si="2"/>
        <v>87</v>
      </c>
      <c r="M14" s="67">
        <f>VLOOKUP(VALUE(B14),'HK5+HK6'!$B$11:$K$121,6,0)</f>
        <v>70</v>
      </c>
      <c r="N14" s="67">
        <f t="shared" si="0"/>
        <v>70</v>
      </c>
      <c r="O14" s="68">
        <f t="shared" si="3"/>
        <v>83</v>
      </c>
      <c r="P14" s="69" t="str">
        <f t="shared" si="4"/>
        <v>Tốt</v>
      </c>
      <c r="Q14" s="66"/>
      <c r="R14" s="288">
        <f t="shared" si="5"/>
        <v>83</v>
      </c>
      <c r="S14" s="40" t="str">
        <f t="shared" si="6"/>
        <v>Tốt</v>
      </c>
    </row>
    <row r="15" spans="1:19" s="37" customFormat="1" ht="21" customHeight="1">
      <c r="A15" s="41">
        <v>7</v>
      </c>
      <c r="B15" s="65" t="s">
        <v>188</v>
      </c>
      <c r="C15" s="71" t="s">
        <v>31</v>
      </c>
      <c r="D15" s="263" t="s">
        <v>281</v>
      </c>
      <c r="E15" s="42">
        <v>33832</v>
      </c>
      <c r="F15" s="43" t="s">
        <v>315</v>
      </c>
      <c r="G15" s="66">
        <f>VLOOKUP(VALUE(B15),'HK1+HK2'!$B$11:$K$121,6,0)</f>
        <v>100</v>
      </c>
      <c r="H15" s="66">
        <f>VLOOKUP(VALUE(B15),'HK1+HK2'!$B$11:$K$121,7,0)</f>
        <v>100</v>
      </c>
      <c r="I15" s="67">
        <f t="shared" si="1"/>
        <v>100</v>
      </c>
      <c r="J15" s="66">
        <f>VLOOKUP(VALUE(B15),'HK3+HK4'!$B$11:$K$126,6,0)</f>
        <v>87</v>
      </c>
      <c r="K15" s="66">
        <f>VLOOKUP(VALUE(B15),'HK3+HK4'!$B$11:$K$126,7,0)</f>
        <v>87</v>
      </c>
      <c r="L15" s="67">
        <f t="shared" si="2"/>
        <v>87</v>
      </c>
      <c r="M15" s="67">
        <f>VLOOKUP(VALUE(B15),'HK5+HK6'!$B$11:$K$121,6,0)</f>
        <v>87</v>
      </c>
      <c r="N15" s="67">
        <f t="shared" si="0"/>
        <v>87</v>
      </c>
      <c r="O15" s="68">
        <f t="shared" si="3"/>
        <v>92</v>
      </c>
      <c r="P15" s="69" t="str">
        <f t="shared" si="4"/>
        <v>Xuất Sắc</v>
      </c>
      <c r="Q15" s="66"/>
      <c r="R15" s="288">
        <f t="shared" si="5"/>
        <v>92</v>
      </c>
      <c r="S15" s="40" t="str">
        <f t="shared" si="6"/>
        <v>Xuất Sắc</v>
      </c>
    </row>
    <row r="16" spans="1:19" s="37" customFormat="1" ht="21" customHeight="1">
      <c r="A16" s="41">
        <v>8</v>
      </c>
      <c r="B16" s="65" t="s">
        <v>189</v>
      </c>
      <c r="C16" s="71" t="s">
        <v>118</v>
      </c>
      <c r="D16" s="263" t="s">
        <v>282</v>
      </c>
      <c r="E16" s="42">
        <v>34294</v>
      </c>
      <c r="F16" s="43" t="s">
        <v>315</v>
      </c>
      <c r="G16" s="66">
        <f>VLOOKUP(VALUE(B16),'HK1+HK2'!$B$11:$K$121,6,0)</f>
        <v>77</v>
      </c>
      <c r="H16" s="66">
        <f>VLOOKUP(VALUE(B16),'HK1+HK2'!$B$11:$K$121,7,0)</f>
        <v>77</v>
      </c>
      <c r="I16" s="67">
        <f t="shared" si="1"/>
        <v>77</v>
      </c>
      <c r="J16" s="66">
        <f>VLOOKUP(VALUE(B16),'HK3+HK4'!$B$11:$K$126,6,0)</f>
        <v>87</v>
      </c>
      <c r="K16" s="66">
        <f>VLOOKUP(VALUE(B16),'HK3+HK4'!$B$11:$K$126,7,0)</f>
        <v>87</v>
      </c>
      <c r="L16" s="67">
        <f t="shared" si="2"/>
        <v>87</v>
      </c>
      <c r="M16" s="67">
        <f>VLOOKUP(VALUE(B16),'HK5+HK6'!$B$11:$K$121,6,0)</f>
        <v>85</v>
      </c>
      <c r="N16" s="67">
        <f t="shared" si="0"/>
        <v>85</v>
      </c>
      <c r="O16" s="68">
        <f t="shared" si="3"/>
        <v>83</v>
      </c>
      <c r="P16" s="69" t="str">
        <f t="shared" si="4"/>
        <v>Tốt</v>
      </c>
      <c r="Q16" s="66"/>
      <c r="R16" s="288">
        <f t="shared" si="5"/>
        <v>83</v>
      </c>
      <c r="S16" s="40" t="str">
        <f t="shared" si="6"/>
        <v>Tốt</v>
      </c>
    </row>
    <row r="17" spans="1:23" s="37" customFormat="1" ht="21" customHeight="1">
      <c r="A17" s="41">
        <v>9</v>
      </c>
      <c r="B17" s="65" t="s">
        <v>190</v>
      </c>
      <c r="C17" s="71" t="s">
        <v>119</v>
      </c>
      <c r="D17" s="263" t="s">
        <v>25</v>
      </c>
      <c r="E17" s="42">
        <v>34474</v>
      </c>
      <c r="F17" s="43" t="s">
        <v>315</v>
      </c>
      <c r="G17" s="66">
        <f>VLOOKUP(VALUE(B17),'HK1+HK2'!$B$11:$K$121,6,0)</f>
        <v>87</v>
      </c>
      <c r="H17" s="66">
        <f>VLOOKUP(VALUE(B17),'HK1+HK2'!$B$11:$K$121,7,0)</f>
        <v>60</v>
      </c>
      <c r="I17" s="67">
        <f t="shared" si="1"/>
        <v>73.5</v>
      </c>
      <c r="J17" s="66">
        <f>VLOOKUP(VALUE(B17),'HK3+HK4'!$B$11:$K$126,6,0)</f>
        <v>60</v>
      </c>
      <c r="K17" s="66">
        <f>VLOOKUP(VALUE(B17),'HK3+HK4'!$B$11:$K$126,7,0)</f>
        <v>60</v>
      </c>
      <c r="L17" s="67">
        <f t="shared" si="2"/>
        <v>60</v>
      </c>
      <c r="M17" s="67">
        <f>VLOOKUP(VALUE(B17),'HK5+HK6'!$B$11:$K$121,6,0)</f>
        <v>60</v>
      </c>
      <c r="N17" s="67">
        <f t="shared" si="0"/>
        <v>60</v>
      </c>
      <c r="O17" s="68">
        <f t="shared" si="3"/>
        <v>65</v>
      </c>
      <c r="P17" s="69" t="str">
        <f t="shared" si="4"/>
        <v>Khá</v>
      </c>
      <c r="Q17" s="66"/>
      <c r="R17" s="288">
        <f t="shared" si="5"/>
        <v>65</v>
      </c>
      <c r="S17" s="40" t="str">
        <f t="shared" si="6"/>
        <v>Khá</v>
      </c>
      <c r="U17" s="275" t="s">
        <v>366</v>
      </c>
      <c r="V17" s="275"/>
      <c r="W17" s="275"/>
    </row>
    <row r="18" spans="1:19" s="37" customFormat="1" ht="21" customHeight="1">
      <c r="A18" s="41">
        <v>10</v>
      </c>
      <c r="B18" s="65" t="s">
        <v>191</v>
      </c>
      <c r="C18" s="71" t="s">
        <v>120</v>
      </c>
      <c r="D18" s="263" t="s">
        <v>283</v>
      </c>
      <c r="E18" s="42">
        <v>34023</v>
      </c>
      <c r="F18" s="43" t="s">
        <v>315</v>
      </c>
      <c r="G18" s="66">
        <f>VLOOKUP(VALUE(B18),'HK1+HK2'!$B$11:$K$121,6,0)</f>
        <v>90</v>
      </c>
      <c r="H18" s="66">
        <f>VLOOKUP(VALUE(B18),'HK1+HK2'!$B$11:$K$121,7,0)</f>
        <v>90</v>
      </c>
      <c r="I18" s="67">
        <f t="shared" si="1"/>
        <v>90</v>
      </c>
      <c r="J18" s="66">
        <f>VLOOKUP(VALUE(B18),'HK3+HK4'!$B$11:$K$126,6,0)</f>
        <v>90</v>
      </c>
      <c r="K18" s="66">
        <f>VLOOKUP(VALUE(B18),'HK3+HK4'!$B$11:$K$126,7,0)</f>
        <v>90</v>
      </c>
      <c r="L18" s="67">
        <f t="shared" si="2"/>
        <v>90</v>
      </c>
      <c r="M18" s="67">
        <f>VLOOKUP(VALUE(B18),'HK5+HK6'!$B$11:$K$121,6,0)</f>
        <v>90</v>
      </c>
      <c r="N18" s="67">
        <f t="shared" si="0"/>
        <v>90</v>
      </c>
      <c r="O18" s="68">
        <f t="shared" si="3"/>
        <v>90</v>
      </c>
      <c r="P18" s="69" t="str">
        <f t="shared" si="4"/>
        <v>Xuất Sắc</v>
      </c>
      <c r="Q18" s="66"/>
      <c r="R18" s="288">
        <f t="shared" si="5"/>
        <v>90</v>
      </c>
      <c r="S18" s="40" t="str">
        <f t="shared" si="6"/>
        <v>Xuất Sắc</v>
      </c>
    </row>
    <row r="19" spans="1:19" s="37" customFormat="1" ht="21" customHeight="1">
      <c r="A19" s="41">
        <v>11</v>
      </c>
      <c r="B19" s="65" t="s">
        <v>192</v>
      </c>
      <c r="C19" s="71" t="s">
        <v>121</v>
      </c>
      <c r="D19" s="263" t="s">
        <v>28</v>
      </c>
      <c r="E19" s="42">
        <v>34852</v>
      </c>
      <c r="F19" s="43" t="s">
        <v>315</v>
      </c>
      <c r="G19" s="66">
        <f>VLOOKUP(VALUE(B19),'HK1+HK2'!$B$11:$K$121,6,0)</f>
        <v>90</v>
      </c>
      <c r="H19" s="66">
        <f>VLOOKUP(VALUE(B19),'HK1+HK2'!$B$11:$K$121,7,0)</f>
        <v>90</v>
      </c>
      <c r="I19" s="67">
        <f aca="true" t="shared" si="7" ref="I19:I30">AVERAGE(G19:H19)</f>
        <v>90</v>
      </c>
      <c r="J19" s="66">
        <f>VLOOKUP(VALUE(B19),'HK3+HK4'!$B$11:$K$126,6,0)</f>
        <v>87</v>
      </c>
      <c r="K19" s="66">
        <f>VLOOKUP(VALUE(B19),'HK3+HK4'!$B$11:$K$126,7,0)</f>
        <v>85</v>
      </c>
      <c r="L19" s="67">
        <f aca="true" t="shared" si="8" ref="L19:L30">AVERAGE(J19:K19)</f>
        <v>86</v>
      </c>
      <c r="M19" s="67">
        <f>VLOOKUP(VALUE(B19),'HK5+HK6'!$B$11:$K$121,6,0)</f>
        <v>87</v>
      </c>
      <c r="N19" s="67">
        <f t="shared" si="0"/>
        <v>87</v>
      </c>
      <c r="O19" s="68">
        <f t="shared" si="3"/>
        <v>88</v>
      </c>
      <c r="P19" s="69" t="str">
        <f t="shared" si="4"/>
        <v>Tốt</v>
      </c>
      <c r="Q19" s="66"/>
      <c r="R19" s="288">
        <f t="shared" si="5"/>
        <v>88</v>
      </c>
      <c r="S19" s="40" t="str">
        <f t="shared" si="6"/>
        <v>Tốt</v>
      </c>
    </row>
    <row r="20" spans="1:19" s="37" customFormat="1" ht="21" customHeight="1">
      <c r="A20" s="41">
        <v>12</v>
      </c>
      <c r="B20" s="65" t="s">
        <v>193</v>
      </c>
      <c r="C20" s="71" t="s">
        <v>31</v>
      </c>
      <c r="D20" s="263" t="s">
        <v>14</v>
      </c>
      <c r="E20" s="42">
        <v>32957</v>
      </c>
      <c r="F20" s="43" t="s">
        <v>315</v>
      </c>
      <c r="G20" s="66">
        <f>VLOOKUP(VALUE(B20),'HK1+HK2'!$B$11:$K$121,6,0)</f>
        <v>97</v>
      </c>
      <c r="H20" s="66">
        <f>VLOOKUP(VALUE(B20),'HK1+HK2'!$B$11:$K$121,7,0)</f>
        <v>97</v>
      </c>
      <c r="I20" s="67">
        <f t="shared" si="7"/>
        <v>97</v>
      </c>
      <c r="J20" s="66">
        <f>VLOOKUP(VALUE(B20),'HK3+HK4'!$B$11:$K$126,6,0)</f>
        <v>87</v>
      </c>
      <c r="K20" s="66">
        <f>VLOOKUP(VALUE(B20),'HK3+HK4'!$B$11:$K$126,7,0)</f>
        <v>87</v>
      </c>
      <c r="L20" s="67">
        <f t="shared" si="8"/>
        <v>87</v>
      </c>
      <c r="M20" s="67">
        <f>VLOOKUP(VALUE(B20),'HK5+HK6'!$B$11:$K$121,6,0)</f>
        <v>87</v>
      </c>
      <c r="N20" s="67">
        <f t="shared" si="0"/>
        <v>87</v>
      </c>
      <c r="O20" s="68">
        <f t="shared" si="3"/>
        <v>91</v>
      </c>
      <c r="P20" s="69" t="str">
        <f t="shared" si="4"/>
        <v>Xuất Sắc</v>
      </c>
      <c r="Q20" s="66"/>
      <c r="R20" s="288">
        <f t="shared" si="5"/>
        <v>91</v>
      </c>
      <c r="S20" s="40" t="str">
        <f t="shared" si="6"/>
        <v>Xuất Sắc</v>
      </c>
    </row>
    <row r="21" spans="1:19" s="37" customFormat="1" ht="21" customHeight="1">
      <c r="A21" s="41">
        <v>13</v>
      </c>
      <c r="B21" s="65" t="s">
        <v>194</v>
      </c>
      <c r="C21" s="71" t="s">
        <v>122</v>
      </c>
      <c r="D21" s="263" t="s">
        <v>284</v>
      </c>
      <c r="E21" s="42">
        <v>33894</v>
      </c>
      <c r="F21" s="43" t="s">
        <v>315</v>
      </c>
      <c r="G21" s="66">
        <f>VLOOKUP(VALUE(B21),'HK1+HK2'!$B$11:$K$121,6,0)</f>
        <v>77</v>
      </c>
      <c r="H21" s="66">
        <f>VLOOKUP(VALUE(B21),'HK1+HK2'!$B$11:$K$121,7,0)</f>
        <v>80</v>
      </c>
      <c r="I21" s="67">
        <f t="shared" si="7"/>
        <v>78.5</v>
      </c>
      <c r="J21" s="66">
        <f>VLOOKUP(VALUE(B21),'HK3+HK4'!$B$11:$K$126,6,0)</f>
        <v>77</v>
      </c>
      <c r="K21" s="66">
        <f>VLOOKUP(VALUE(B21),'HK3+HK4'!$B$11:$K$126,7,0)</f>
        <v>80</v>
      </c>
      <c r="L21" s="67">
        <f t="shared" si="8"/>
        <v>78.5</v>
      </c>
      <c r="M21" s="67">
        <f>VLOOKUP(VALUE(B21),'HK5+HK6'!$B$11:$K$121,6,0)</f>
        <v>77</v>
      </c>
      <c r="N21" s="67">
        <f t="shared" si="0"/>
        <v>77</v>
      </c>
      <c r="O21" s="68">
        <f t="shared" si="3"/>
        <v>78</v>
      </c>
      <c r="P21" s="69" t="str">
        <f t="shared" si="4"/>
        <v>Khá</v>
      </c>
      <c r="Q21" s="66"/>
      <c r="R21" s="288">
        <f t="shared" si="5"/>
        <v>78</v>
      </c>
      <c r="S21" s="40" t="str">
        <f t="shared" si="6"/>
        <v>Khá</v>
      </c>
    </row>
    <row r="22" spans="1:19" s="37" customFormat="1" ht="21" customHeight="1">
      <c r="A22" s="41">
        <v>14</v>
      </c>
      <c r="B22" s="65" t="s">
        <v>195</v>
      </c>
      <c r="C22" s="71" t="s">
        <v>123</v>
      </c>
      <c r="D22" s="263" t="s">
        <v>284</v>
      </c>
      <c r="E22" s="42">
        <v>32924</v>
      </c>
      <c r="F22" s="43" t="s">
        <v>315</v>
      </c>
      <c r="G22" s="66">
        <f>VLOOKUP(VALUE(B22),'HK1+HK2'!$B$11:$K$121,6,0)</f>
        <v>87</v>
      </c>
      <c r="H22" s="66">
        <f>VLOOKUP(VALUE(B22),'HK1+HK2'!$B$11:$K$121,7,0)</f>
        <v>87</v>
      </c>
      <c r="I22" s="67">
        <f t="shared" si="7"/>
        <v>87</v>
      </c>
      <c r="J22" s="66">
        <f>VLOOKUP(VALUE(B22),'HK3+HK4'!$B$11:$K$126,6,0)</f>
        <v>87</v>
      </c>
      <c r="K22" s="66">
        <f>VLOOKUP(VALUE(B22),'HK3+HK4'!$B$11:$K$126,7,0)</f>
        <v>87</v>
      </c>
      <c r="L22" s="67">
        <f t="shared" si="8"/>
        <v>87</v>
      </c>
      <c r="M22" s="67">
        <f>VLOOKUP(VALUE(B22),'HK5+HK6'!$B$11:$K$121,6,0)</f>
        <v>85</v>
      </c>
      <c r="N22" s="67">
        <f t="shared" si="0"/>
        <v>85</v>
      </c>
      <c r="O22" s="68">
        <f t="shared" si="3"/>
        <v>87</v>
      </c>
      <c r="P22" s="69" t="str">
        <f t="shared" si="4"/>
        <v>Tốt</v>
      </c>
      <c r="Q22" s="66"/>
      <c r="R22" s="288">
        <f t="shared" si="5"/>
        <v>87</v>
      </c>
      <c r="S22" s="40" t="str">
        <f t="shared" si="6"/>
        <v>Tốt</v>
      </c>
    </row>
    <row r="23" spans="1:19" s="37" customFormat="1" ht="21" customHeight="1">
      <c r="A23" s="41">
        <v>15</v>
      </c>
      <c r="B23" s="65" t="s">
        <v>196</v>
      </c>
      <c r="C23" s="71" t="s">
        <v>124</v>
      </c>
      <c r="D23" s="263" t="s">
        <v>284</v>
      </c>
      <c r="E23" s="42">
        <v>34963</v>
      </c>
      <c r="F23" s="43" t="s">
        <v>315</v>
      </c>
      <c r="G23" s="66">
        <f>VLOOKUP(VALUE(B23),'HK1+HK2'!$B$11:$K$121,6,0)</f>
        <v>72</v>
      </c>
      <c r="H23" s="66">
        <f>VLOOKUP(VALUE(B23),'HK1+HK2'!$B$11:$K$121,7,0)</f>
        <v>87</v>
      </c>
      <c r="I23" s="67">
        <f t="shared" si="7"/>
        <v>79.5</v>
      </c>
      <c r="J23" s="66">
        <f>VLOOKUP(VALUE(B23),'HK3+HK4'!$B$11:$K$126,6,0)</f>
        <v>84</v>
      </c>
      <c r="K23" s="66">
        <f>VLOOKUP(VALUE(B23),'HK3+HK4'!$B$11:$K$126,7,0)</f>
        <v>87</v>
      </c>
      <c r="L23" s="67">
        <f t="shared" si="8"/>
        <v>85.5</v>
      </c>
      <c r="M23" s="67">
        <f>VLOOKUP(VALUE(B23),'HK5+HK6'!$B$11:$K$121,6,0)</f>
        <v>90</v>
      </c>
      <c r="N23" s="67">
        <f t="shared" si="0"/>
        <v>90</v>
      </c>
      <c r="O23" s="68">
        <f t="shared" si="3"/>
        <v>84</v>
      </c>
      <c r="P23" s="69" t="str">
        <f t="shared" si="4"/>
        <v>Tốt</v>
      </c>
      <c r="Q23" s="66"/>
      <c r="R23" s="288">
        <f t="shared" si="5"/>
        <v>84</v>
      </c>
      <c r="S23" s="40" t="str">
        <f t="shared" si="6"/>
        <v>Tốt</v>
      </c>
    </row>
    <row r="24" spans="1:19" s="37" customFormat="1" ht="21" customHeight="1">
      <c r="A24" s="41">
        <v>16</v>
      </c>
      <c r="B24" s="65" t="s">
        <v>197</v>
      </c>
      <c r="C24" s="71" t="s">
        <v>125</v>
      </c>
      <c r="D24" s="263" t="s">
        <v>285</v>
      </c>
      <c r="E24" s="42">
        <v>35349</v>
      </c>
      <c r="F24" s="43" t="s">
        <v>315</v>
      </c>
      <c r="G24" s="66">
        <f>VLOOKUP(VALUE(B24),'HK1+HK2'!$B$11:$K$121,6,0)</f>
        <v>87</v>
      </c>
      <c r="H24" s="66">
        <f>VLOOKUP(VALUE(B24),'HK1+HK2'!$B$11:$K$121,7,0)</f>
        <v>78</v>
      </c>
      <c r="I24" s="67">
        <f t="shared" si="7"/>
        <v>82.5</v>
      </c>
      <c r="J24" s="66">
        <f>VLOOKUP(VALUE(B24),'HK3+HK4'!$B$11:$K$126,6,0)</f>
        <v>86</v>
      </c>
      <c r="K24" s="66">
        <f>VLOOKUP(VALUE(B24),'HK3+HK4'!$B$11:$K$126,7,0)</f>
        <v>83</v>
      </c>
      <c r="L24" s="67">
        <f t="shared" si="8"/>
        <v>84.5</v>
      </c>
      <c r="M24" s="67">
        <f>VLOOKUP(VALUE(B24),'HK5+HK6'!$B$11:$K$121,6,0)</f>
        <v>77</v>
      </c>
      <c r="N24" s="67">
        <f t="shared" si="0"/>
        <v>77</v>
      </c>
      <c r="O24" s="68">
        <f t="shared" si="3"/>
        <v>82</v>
      </c>
      <c r="P24" s="69" t="str">
        <f t="shared" si="4"/>
        <v>Tốt</v>
      </c>
      <c r="Q24" s="66"/>
      <c r="R24" s="288">
        <f t="shared" si="5"/>
        <v>82</v>
      </c>
      <c r="S24" s="40" t="str">
        <f t="shared" si="6"/>
        <v>Tốt</v>
      </c>
    </row>
    <row r="25" spans="1:19" s="37" customFormat="1" ht="21" customHeight="1">
      <c r="A25" s="41">
        <v>17</v>
      </c>
      <c r="B25" s="65" t="s">
        <v>198</v>
      </c>
      <c r="C25" s="71" t="s">
        <v>126</v>
      </c>
      <c r="D25" s="263" t="s">
        <v>286</v>
      </c>
      <c r="E25" s="42">
        <v>30681</v>
      </c>
      <c r="F25" s="43" t="s">
        <v>315</v>
      </c>
      <c r="G25" s="66">
        <f>VLOOKUP(VALUE(B25),'HK1+HK2'!$B$11:$K$121,6,0)</f>
        <v>97</v>
      </c>
      <c r="H25" s="66">
        <f>VLOOKUP(VALUE(B25),'HK1+HK2'!$B$11:$K$121,7,0)</f>
        <v>98</v>
      </c>
      <c r="I25" s="67">
        <f t="shared" si="7"/>
        <v>97.5</v>
      </c>
      <c r="J25" s="66">
        <f>VLOOKUP(VALUE(B25),'HK3+HK4'!$B$11:$K$126,6,0)</f>
        <v>87</v>
      </c>
      <c r="K25" s="66">
        <f>VLOOKUP(VALUE(B25),'HK3+HK4'!$B$11:$K$126,7,0)</f>
        <v>93</v>
      </c>
      <c r="L25" s="67">
        <f t="shared" si="8"/>
        <v>90</v>
      </c>
      <c r="M25" s="67">
        <f>VLOOKUP(VALUE(B25),'HK5+HK6'!$B$11:$K$121,6,0)</f>
        <v>96</v>
      </c>
      <c r="N25" s="67">
        <f t="shared" si="0"/>
        <v>96</v>
      </c>
      <c r="O25" s="68">
        <f t="shared" si="3"/>
        <v>94</v>
      </c>
      <c r="P25" s="69" t="str">
        <f t="shared" si="4"/>
        <v>Xuất Sắc</v>
      </c>
      <c r="Q25" s="66"/>
      <c r="R25" s="288">
        <f t="shared" si="5"/>
        <v>94</v>
      </c>
      <c r="S25" s="40" t="str">
        <f t="shared" si="6"/>
        <v>Xuất Sắc</v>
      </c>
    </row>
    <row r="26" spans="1:19" s="37" customFormat="1" ht="21" customHeight="1">
      <c r="A26" s="41">
        <v>18</v>
      </c>
      <c r="B26" s="65" t="s">
        <v>199</v>
      </c>
      <c r="C26" s="71" t="s">
        <v>127</v>
      </c>
      <c r="D26" s="263" t="s">
        <v>287</v>
      </c>
      <c r="E26" s="42">
        <v>34883</v>
      </c>
      <c r="F26" s="43" t="s">
        <v>315</v>
      </c>
      <c r="G26" s="66">
        <f>VLOOKUP(VALUE(B26),'HK1+HK2'!$B$11:$K$121,6,0)</f>
        <v>87</v>
      </c>
      <c r="H26" s="66">
        <f>VLOOKUP(VALUE(B26),'HK1+HK2'!$B$11:$K$121,7,0)</f>
        <v>80</v>
      </c>
      <c r="I26" s="67">
        <f t="shared" si="7"/>
        <v>83.5</v>
      </c>
      <c r="J26" s="66">
        <f>VLOOKUP(VALUE(B26),'HK3+HK4'!$B$11:$K$126,6,0)</f>
        <v>86</v>
      </c>
      <c r="K26" s="66">
        <f>VLOOKUP(VALUE(B26),'HK3+HK4'!$B$11:$K$126,7,0)</f>
        <v>87</v>
      </c>
      <c r="L26" s="67">
        <f t="shared" si="8"/>
        <v>86.5</v>
      </c>
      <c r="M26" s="67">
        <f>VLOOKUP(VALUE(B26),'HK5+HK6'!$B$11:$K$121,6,0)</f>
        <v>87</v>
      </c>
      <c r="N26" s="67">
        <f t="shared" si="0"/>
        <v>87</v>
      </c>
      <c r="O26" s="68">
        <f t="shared" si="3"/>
        <v>85</v>
      </c>
      <c r="P26" s="69" t="str">
        <f t="shared" si="4"/>
        <v>Tốt</v>
      </c>
      <c r="Q26" s="66"/>
      <c r="R26" s="288">
        <f t="shared" si="5"/>
        <v>85</v>
      </c>
      <c r="S26" s="40" t="str">
        <f t="shared" si="6"/>
        <v>Tốt</v>
      </c>
    </row>
    <row r="27" spans="1:19" s="37" customFormat="1" ht="21" customHeight="1">
      <c r="A27" s="41">
        <v>19</v>
      </c>
      <c r="B27" s="65" t="s">
        <v>200</v>
      </c>
      <c r="C27" s="71" t="s">
        <v>128</v>
      </c>
      <c r="D27" s="263" t="s">
        <v>15</v>
      </c>
      <c r="E27" s="42">
        <v>34751</v>
      </c>
      <c r="F27" s="43" t="s">
        <v>315</v>
      </c>
      <c r="G27" s="66">
        <f>VLOOKUP(VALUE(B27),'HK1+HK2'!$B$11:$K$121,6,0)</f>
        <v>87</v>
      </c>
      <c r="H27" s="66">
        <f>VLOOKUP(VALUE(B27),'HK1+HK2'!$B$11:$K$121,7,0)</f>
        <v>87</v>
      </c>
      <c r="I27" s="67">
        <f t="shared" si="7"/>
        <v>87</v>
      </c>
      <c r="J27" s="66">
        <f>VLOOKUP(VALUE(B27),'HK3+HK4'!$B$11:$K$126,6,0)</f>
        <v>87</v>
      </c>
      <c r="K27" s="66">
        <f>VLOOKUP(VALUE(B27),'HK3+HK4'!$B$11:$K$126,7,0)</f>
        <v>77</v>
      </c>
      <c r="L27" s="67">
        <f t="shared" si="8"/>
        <v>82</v>
      </c>
      <c r="M27" s="67">
        <f>VLOOKUP(VALUE(B27),'HK5+HK6'!$B$11:$K$121,6,0)</f>
        <v>87</v>
      </c>
      <c r="N27" s="67">
        <f t="shared" si="0"/>
        <v>87</v>
      </c>
      <c r="O27" s="68">
        <f t="shared" si="3"/>
        <v>85</v>
      </c>
      <c r="P27" s="69" t="str">
        <f t="shared" si="4"/>
        <v>Tốt</v>
      </c>
      <c r="Q27" s="66"/>
      <c r="R27" s="288">
        <f t="shared" si="5"/>
        <v>85</v>
      </c>
      <c r="S27" s="40" t="str">
        <f t="shared" si="6"/>
        <v>Tốt</v>
      </c>
    </row>
    <row r="28" spans="1:19" s="37" customFormat="1" ht="21" customHeight="1">
      <c r="A28" s="41">
        <v>20</v>
      </c>
      <c r="B28" s="65" t="s">
        <v>201</v>
      </c>
      <c r="C28" s="71" t="s">
        <v>35</v>
      </c>
      <c r="D28" s="263" t="s">
        <v>288</v>
      </c>
      <c r="E28" s="42">
        <v>34041</v>
      </c>
      <c r="F28" s="43" t="s">
        <v>315</v>
      </c>
      <c r="G28" s="66">
        <f>VLOOKUP(VALUE(B28),'HK1+HK2'!$B$11:$K$121,6,0)</f>
        <v>87</v>
      </c>
      <c r="H28" s="66">
        <f>VLOOKUP(VALUE(B28),'HK1+HK2'!$B$11:$K$121,7,0)</f>
        <v>88</v>
      </c>
      <c r="I28" s="67">
        <f t="shared" si="7"/>
        <v>87.5</v>
      </c>
      <c r="J28" s="66">
        <f>VLOOKUP(VALUE(B28),'HK3+HK4'!$B$11:$K$126,6,0)</f>
        <v>88</v>
      </c>
      <c r="K28" s="66">
        <f>VLOOKUP(VALUE(B28),'HK3+HK4'!$B$11:$K$126,7,0)</f>
        <v>87</v>
      </c>
      <c r="L28" s="67">
        <f t="shared" si="8"/>
        <v>87.5</v>
      </c>
      <c r="M28" s="67">
        <f>VLOOKUP(VALUE(B28),'HK5+HK6'!$B$11:$K$121,6,0)</f>
        <v>87</v>
      </c>
      <c r="N28" s="67">
        <f t="shared" si="0"/>
        <v>87</v>
      </c>
      <c r="O28" s="68">
        <f t="shared" si="3"/>
        <v>87</v>
      </c>
      <c r="P28" s="69" t="str">
        <f t="shared" si="4"/>
        <v>Tốt</v>
      </c>
      <c r="Q28" s="66"/>
      <c r="R28" s="288">
        <f t="shared" si="5"/>
        <v>87</v>
      </c>
      <c r="S28" s="40" t="str">
        <f t="shared" si="6"/>
        <v>Tốt</v>
      </c>
    </row>
    <row r="29" spans="1:19" s="37" customFormat="1" ht="21" customHeight="1">
      <c r="A29" s="41">
        <v>21</v>
      </c>
      <c r="B29" s="65" t="s">
        <v>202</v>
      </c>
      <c r="C29" s="71" t="s">
        <v>129</v>
      </c>
      <c r="D29" s="263" t="s">
        <v>16</v>
      </c>
      <c r="E29" s="42">
        <v>32769</v>
      </c>
      <c r="F29" s="43" t="s">
        <v>315</v>
      </c>
      <c r="G29" s="66">
        <f>VLOOKUP(VALUE(B29),'HK1+HK2'!$B$11:$K$121,6,0)</f>
        <v>87</v>
      </c>
      <c r="H29" s="66">
        <f>VLOOKUP(VALUE(B29),'HK1+HK2'!$B$11:$K$121,7,0)</f>
        <v>83</v>
      </c>
      <c r="I29" s="67">
        <f t="shared" si="7"/>
        <v>85</v>
      </c>
      <c r="J29" s="66">
        <f>VLOOKUP(VALUE(B29),'HK3+HK4'!$B$11:$K$126,6,0)</f>
        <v>89</v>
      </c>
      <c r="K29" s="66">
        <f>VLOOKUP(VALUE(B29),'HK3+HK4'!$B$11:$K$126,7,0)</f>
        <v>83</v>
      </c>
      <c r="L29" s="67">
        <f t="shared" si="8"/>
        <v>86</v>
      </c>
      <c r="M29" s="67">
        <f>VLOOKUP(VALUE(B29),'HK5+HK6'!$B$11:$K$121,6,0)</f>
        <v>83</v>
      </c>
      <c r="N29" s="67">
        <f t="shared" si="0"/>
        <v>83</v>
      </c>
      <c r="O29" s="68">
        <f t="shared" si="3"/>
        <v>85</v>
      </c>
      <c r="P29" s="69" t="str">
        <f t="shared" si="4"/>
        <v>Tốt</v>
      </c>
      <c r="Q29" s="66"/>
      <c r="R29" s="288">
        <f t="shared" si="5"/>
        <v>85</v>
      </c>
      <c r="S29" s="40" t="str">
        <f t="shared" si="6"/>
        <v>Tốt</v>
      </c>
    </row>
    <row r="30" spans="1:19" s="37" customFormat="1" ht="21" customHeight="1">
      <c r="A30" s="41">
        <v>22</v>
      </c>
      <c r="B30" s="65" t="s">
        <v>203</v>
      </c>
      <c r="C30" s="71" t="s">
        <v>46</v>
      </c>
      <c r="D30" s="263" t="s">
        <v>289</v>
      </c>
      <c r="E30" s="42">
        <v>34735</v>
      </c>
      <c r="F30" s="43" t="s">
        <v>315</v>
      </c>
      <c r="G30" s="66">
        <f>VLOOKUP(VALUE(B30),'HK1+HK2'!$B$11:$K$121,6,0)</f>
        <v>87</v>
      </c>
      <c r="H30" s="66">
        <f>VLOOKUP(VALUE(B30),'HK1+HK2'!$B$11:$K$121,7,0)</f>
        <v>87</v>
      </c>
      <c r="I30" s="67">
        <f t="shared" si="7"/>
        <v>87</v>
      </c>
      <c r="J30" s="66">
        <f>VLOOKUP(VALUE(B30),'HK3+HK4'!$B$11:$K$126,6,0)</f>
        <v>87</v>
      </c>
      <c r="K30" s="66">
        <f>VLOOKUP(VALUE(B30),'HK3+HK4'!$B$11:$K$126,7,0)</f>
        <v>87</v>
      </c>
      <c r="L30" s="67">
        <f t="shared" si="8"/>
        <v>87</v>
      </c>
      <c r="M30" s="67">
        <f>VLOOKUP(VALUE(B30),'HK5+HK6'!$B$11:$K$121,6,0)</f>
        <v>85</v>
      </c>
      <c r="N30" s="67">
        <f t="shared" si="0"/>
        <v>85</v>
      </c>
      <c r="O30" s="68">
        <f t="shared" si="3"/>
        <v>87</v>
      </c>
      <c r="P30" s="69" t="str">
        <f t="shared" si="4"/>
        <v>Tốt</v>
      </c>
      <c r="Q30" s="66"/>
      <c r="R30" s="288">
        <f t="shared" si="5"/>
        <v>87</v>
      </c>
      <c r="S30" s="40" t="str">
        <f t="shared" si="6"/>
        <v>Tốt</v>
      </c>
    </row>
    <row r="31" spans="1:19" s="37" customFormat="1" ht="21" customHeight="1">
      <c r="A31" s="41">
        <v>23</v>
      </c>
      <c r="B31" s="65" t="s">
        <v>204</v>
      </c>
      <c r="C31" s="71" t="s">
        <v>130</v>
      </c>
      <c r="D31" s="263" t="s">
        <v>30</v>
      </c>
      <c r="E31" s="42">
        <v>34869</v>
      </c>
      <c r="F31" s="43" t="s">
        <v>315</v>
      </c>
      <c r="G31" s="66">
        <f>VLOOKUP(VALUE(B31),'HK1+HK2'!$B$11:$K$121,6,0)</f>
        <v>87</v>
      </c>
      <c r="H31" s="66">
        <f>VLOOKUP(VALUE(B31),'HK1+HK2'!$B$11:$K$121,7,0)</f>
        <v>87</v>
      </c>
      <c r="I31" s="67">
        <f>AVERAGE(G31:H31)</f>
        <v>87</v>
      </c>
      <c r="J31" s="66">
        <f>VLOOKUP(VALUE(B31),'HK3+HK4'!$B$11:$K$126,6,0)</f>
        <v>85</v>
      </c>
      <c r="K31" s="66">
        <f>VLOOKUP(VALUE(B31),'HK3+HK4'!$B$11:$K$126,7,0)</f>
        <v>87</v>
      </c>
      <c r="L31" s="67">
        <f>AVERAGE(J31:K31)</f>
        <v>86</v>
      </c>
      <c r="M31" s="67">
        <f>VLOOKUP(VALUE(B31),'HK5+HK6'!$B$11:$K$121,6,0)</f>
        <v>70</v>
      </c>
      <c r="N31" s="67">
        <f t="shared" si="0"/>
        <v>70</v>
      </c>
      <c r="O31" s="68">
        <f t="shared" si="3"/>
        <v>83</v>
      </c>
      <c r="P31" s="69" t="str">
        <f t="shared" si="4"/>
        <v>Tốt</v>
      </c>
      <c r="Q31" s="66"/>
      <c r="R31" s="288">
        <f t="shared" si="5"/>
        <v>83</v>
      </c>
      <c r="S31" s="40" t="str">
        <f t="shared" si="6"/>
        <v>Tốt</v>
      </c>
    </row>
    <row r="32" spans="1:19" s="37" customFormat="1" ht="21" customHeight="1">
      <c r="A32" s="41">
        <v>24</v>
      </c>
      <c r="B32" s="65" t="s">
        <v>205</v>
      </c>
      <c r="C32" s="71" t="s">
        <v>131</v>
      </c>
      <c r="D32" s="263" t="s">
        <v>32</v>
      </c>
      <c r="E32" s="42">
        <v>33176</v>
      </c>
      <c r="F32" s="43" t="s">
        <v>315</v>
      </c>
      <c r="G32" s="66">
        <f>VLOOKUP(VALUE(B32),'HK1+HK2'!$B$11:$K$121,6,0)</f>
        <v>87</v>
      </c>
      <c r="H32" s="66">
        <f>VLOOKUP(VALUE(B32),'HK1+HK2'!$B$11:$K$121,7,0)</f>
        <v>90</v>
      </c>
      <c r="I32" s="67">
        <f aca="true" t="shared" si="9" ref="I32:I43">AVERAGE(G32:H32)</f>
        <v>88.5</v>
      </c>
      <c r="J32" s="66">
        <f>VLOOKUP(VALUE(B32),'HK3+HK4'!$B$11:$K$126,6,0)</f>
        <v>89</v>
      </c>
      <c r="K32" s="66">
        <f>VLOOKUP(VALUE(B32),'HK3+HK4'!$B$11:$K$126,7,0)</f>
        <v>87</v>
      </c>
      <c r="L32" s="67">
        <f aca="true" t="shared" si="10" ref="L32:L43">AVERAGE(J32:K32)</f>
        <v>88</v>
      </c>
      <c r="M32" s="67">
        <f>VLOOKUP(VALUE(B32),'HK5+HK6'!$B$11:$K$121,6,0)</f>
        <v>87</v>
      </c>
      <c r="N32" s="67">
        <f t="shared" si="0"/>
        <v>87</v>
      </c>
      <c r="O32" s="68">
        <f t="shared" si="3"/>
        <v>88</v>
      </c>
      <c r="P32" s="69" t="str">
        <f t="shared" si="4"/>
        <v>Tốt</v>
      </c>
      <c r="Q32" s="66"/>
      <c r="R32" s="288">
        <f t="shared" si="5"/>
        <v>88</v>
      </c>
      <c r="S32" s="40" t="str">
        <f t="shared" si="6"/>
        <v>Tốt</v>
      </c>
    </row>
    <row r="33" spans="1:19" s="37" customFormat="1" ht="21" customHeight="1">
      <c r="A33" s="41">
        <v>25</v>
      </c>
      <c r="B33" s="65" t="s">
        <v>206</v>
      </c>
      <c r="C33" s="71" t="s">
        <v>132</v>
      </c>
      <c r="D33" s="263" t="s">
        <v>290</v>
      </c>
      <c r="E33" s="42">
        <v>33965</v>
      </c>
      <c r="F33" s="43" t="s">
        <v>315</v>
      </c>
      <c r="G33" s="66">
        <f>VLOOKUP(VALUE(B33),'HK1+HK2'!$B$11:$K$121,6,0)</f>
        <v>77</v>
      </c>
      <c r="H33" s="66">
        <f>VLOOKUP(VALUE(B33),'HK1+HK2'!$B$11:$K$121,7,0)</f>
        <v>78</v>
      </c>
      <c r="I33" s="67">
        <f t="shared" si="9"/>
        <v>77.5</v>
      </c>
      <c r="J33" s="66">
        <f>VLOOKUP(VALUE(B33),'HK3+HK4'!$B$11:$K$126,6,0)</f>
        <v>87</v>
      </c>
      <c r="K33" s="66">
        <f>VLOOKUP(VALUE(B33),'HK3+HK4'!$B$11:$K$126,7,0)</f>
        <v>90</v>
      </c>
      <c r="L33" s="67">
        <f t="shared" si="10"/>
        <v>88.5</v>
      </c>
      <c r="M33" s="67">
        <f>VLOOKUP(VALUE(B33),'HK5+HK6'!$B$11:$K$121,6,0)</f>
        <v>87</v>
      </c>
      <c r="N33" s="67">
        <f t="shared" si="0"/>
        <v>87</v>
      </c>
      <c r="O33" s="68">
        <f t="shared" si="3"/>
        <v>84</v>
      </c>
      <c r="P33" s="69" t="str">
        <f t="shared" si="4"/>
        <v>Tốt</v>
      </c>
      <c r="Q33" s="66"/>
      <c r="R33" s="288">
        <f t="shared" si="5"/>
        <v>84</v>
      </c>
      <c r="S33" s="40" t="str">
        <f t="shared" si="6"/>
        <v>Tốt</v>
      </c>
    </row>
    <row r="34" spans="1:19" s="37" customFormat="1" ht="21" customHeight="1">
      <c r="A34" s="41">
        <v>26</v>
      </c>
      <c r="B34" s="65" t="s">
        <v>207</v>
      </c>
      <c r="C34" s="71" t="s">
        <v>133</v>
      </c>
      <c r="D34" s="263" t="s">
        <v>290</v>
      </c>
      <c r="E34" s="42">
        <v>34316</v>
      </c>
      <c r="F34" s="43" t="s">
        <v>315</v>
      </c>
      <c r="G34" s="66">
        <f>VLOOKUP(VALUE(B34),'HK1+HK2'!$B$11:$K$121,6,0)</f>
        <v>85</v>
      </c>
      <c r="H34" s="66">
        <f>VLOOKUP(VALUE(B34),'HK1+HK2'!$B$11:$K$121,7,0)</f>
        <v>97</v>
      </c>
      <c r="I34" s="67">
        <f t="shared" si="9"/>
        <v>91</v>
      </c>
      <c r="J34" s="66">
        <f>VLOOKUP(VALUE(B34),'HK3+HK4'!$B$11:$K$126,6,0)</f>
        <v>85</v>
      </c>
      <c r="K34" s="66">
        <f>VLOOKUP(VALUE(B34),'HK3+HK4'!$B$11:$K$126,7,0)</f>
        <v>85</v>
      </c>
      <c r="L34" s="67">
        <f t="shared" si="10"/>
        <v>85</v>
      </c>
      <c r="M34" s="67">
        <f>VLOOKUP(VALUE(B34),'HK5+HK6'!$B$11:$K$121,6,0)</f>
        <v>80</v>
      </c>
      <c r="N34" s="67">
        <f t="shared" si="0"/>
        <v>80</v>
      </c>
      <c r="O34" s="68">
        <f t="shared" si="3"/>
        <v>86</v>
      </c>
      <c r="P34" s="69" t="str">
        <f t="shared" si="4"/>
        <v>Tốt</v>
      </c>
      <c r="Q34" s="66"/>
      <c r="R34" s="288">
        <f t="shared" si="5"/>
        <v>86</v>
      </c>
      <c r="S34" s="40" t="str">
        <f t="shared" si="6"/>
        <v>Tốt</v>
      </c>
    </row>
    <row r="35" spans="1:21" s="37" customFormat="1" ht="21" customHeight="1">
      <c r="A35" s="41">
        <v>27</v>
      </c>
      <c r="B35" s="65" t="s">
        <v>208</v>
      </c>
      <c r="C35" s="71" t="s">
        <v>134</v>
      </c>
      <c r="D35" s="263" t="s">
        <v>29</v>
      </c>
      <c r="E35" s="42">
        <v>34724</v>
      </c>
      <c r="F35" s="43" t="s">
        <v>315</v>
      </c>
      <c r="G35" s="66">
        <f>VLOOKUP(VALUE(B35),'HK1+HK2'!$B$11:$K$121,6,0)</f>
        <v>87</v>
      </c>
      <c r="H35" s="66">
        <f>VLOOKUP(VALUE(B35),'HK1+HK2'!$B$11:$K$121,7,0)</f>
        <v>87</v>
      </c>
      <c r="I35" s="67">
        <f t="shared" si="9"/>
        <v>87</v>
      </c>
      <c r="J35" s="66">
        <f>VLOOKUP(VALUE(B35),'HK3+HK4'!$B$11:$K$126,6,0)</f>
        <v>87</v>
      </c>
      <c r="K35" s="286">
        <f>VLOOKUP(VALUE(B35),'HK3+HK4'!$B$11:$K$126,7,0)</f>
        <v>60</v>
      </c>
      <c r="L35" s="67">
        <f t="shared" si="10"/>
        <v>73.5</v>
      </c>
      <c r="M35" s="67">
        <f>VLOOKUP(VALUE(B35),'HK5+HK6'!$B$11:$K$121,6,0)</f>
        <v>85</v>
      </c>
      <c r="N35" s="67">
        <f t="shared" si="0"/>
        <v>85</v>
      </c>
      <c r="O35" s="68">
        <f t="shared" si="3"/>
        <v>81</v>
      </c>
      <c r="P35" s="69" t="str">
        <f t="shared" si="4"/>
        <v>Tốt</v>
      </c>
      <c r="Q35" s="66"/>
      <c r="R35" s="288">
        <f t="shared" si="5"/>
        <v>81</v>
      </c>
      <c r="S35" s="40" t="str">
        <f t="shared" si="6"/>
        <v>Tốt</v>
      </c>
      <c r="T35" s="266" t="s">
        <v>365</v>
      </c>
      <c r="U35" s="267"/>
    </row>
    <row r="36" spans="1:19" s="37" customFormat="1" ht="21" customHeight="1">
      <c r="A36" s="41">
        <v>28</v>
      </c>
      <c r="B36" s="65" t="s">
        <v>209</v>
      </c>
      <c r="C36" s="71" t="s">
        <v>135</v>
      </c>
      <c r="D36" s="263" t="s">
        <v>291</v>
      </c>
      <c r="E36" s="42">
        <v>34037</v>
      </c>
      <c r="F36" s="43" t="s">
        <v>315</v>
      </c>
      <c r="G36" s="66">
        <f>VLOOKUP(VALUE(B36),'HK1+HK2'!$B$11:$K$121,6,0)</f>
        <v>87</v>
      </c>
      <c r="H36" s="66">
        <f>VLOOKUP(VALUE(B36),'HK1+HK2'!$B$11:$K$121,7,0)</f>
        <v>88</v>
      </c>
      <c r="I36" s="67">
        <f t="shared" si="9"/>
        <v>87.5</v>
      </c>
      <c r="J36" s="66">
        <f>VLOOKUP(VALUE(B36),'HK3+HK4'!$B$11:$K$126,6,0)</f>
        <v>87</v>
      </c>
      <c r="K36" s="66">
        <f>VLOOKUP(VALUE(B36),'HK3+HK4'!$B$11:$K$126,7,0)</f>
        <v>87</v>
      </c>
      <c r="L36" s="67">
        <f t="shared" si="10"/>
        <v>87</v>
      </c>
      <c r="M36" s="67">
        <f>VLOOKUP(VALUE(B36),'HK5+HK6'!$B$11:$K$121,6,0)</f>
        <v>90</v>
      </c>
      <c r="N36" s="67">
        <f t="shared" si="0"/>
        <v>90</v>
      </c>
      <c r="O36" s="68">
        <f t="shared" si="3"/>
        <v>88</v>
      </c>
      <c r="P36" s="69" t="str">
        <f t="shared" si="4"/>
        <v>Tốt</v>
      </c>
      <c r="Q36" s="66"/>
      <c r="R36" s="288">
        <f t="shared" si="5"/>
        <v>88</v>
      </c>
      <c r="S36" s="40" t="str">
        <f t="shared" si="6"/>
        <v>Tốt</v>
      </c>
    </row>
    <row r="37" spans="1:19" s="37" customFormat="1" ht="21" customHeight="1">
      <c r="A37" s="41">
        <v>29</v>
      </c>
      <c r="B37" s="65" t="s">
        <v>210</v>
      </c>
      <c r="C37" s="71" t="s">
        <v>136</v>
      </c>
      <c r="D37" s="263" t="s">
        <v>292</v>
      </c>
      <c r="E37" s="42">
        <v>34978</v>
      </c>
      <c r="F37" s="43" t="s">
        <v>315</v>
      </c>
      <c r="G37" s="66">
        <f>VLOOKUP(VALUE(B37),'HK1+HK2'!$B$11:$K$121,6,0)</f>
        <v>85</v>
      </c>
      <c r="H37" s="66">
        <f>VLOOKUP(VALUE(B37),'HK1+HK2'!$B$11:$K$121,7,0)</f>
        <v>87</v>
      </c>
      <c r="I37" s="67">
        <f t="shared" si="9"/>
        <v>86</v>
      </c>
      <c r="J37" s="66">
        <f>VLOOKUP(VALUE(B37),'HK3+HK4'!$B$11:$K$126,6,0)</f>
        <v>87</v>
      </c>
      <c r="K37" s="66">
        <f>VLOOKUP(VALUE(B37),'HK3+HK4'!$B$11:$K$126,7,0)</f>
        <v>87</v>
      </c>
      <c r="L37" s="67">
        <f t="shared" si="10"/>
        <v>87</v>
      </c>
      <c r="M37" s="67">
        <f>VLOOKUP(VALUE(B37),'HK5+HK6'!$B$11:$K$121,6,0)</f>
        <v>85</v>
      </c>
      <c r="N37" s="67">
        <f t="shared" si="0"/>
        <v>85</v>
      </c>
      <c r="O37" s="68">
        <f t="shared" si="3"/>
        <v>86</v>
      </c>
      <c r="P37" s="69" t="str">
        <f t="shared" si="4"/>
        <v>Tốt</v>
      </c>
      <c r="Q37" s="66"/>
      <c r="R37" s="288">
        <f t="shared" si="5"/>
        <v>86</v>
      </c>
      <c r="S37" s="40" t="str">
        <f t="shared" si="6"/>
        <v>Tốt</v>
      </c>
    </row>
    <row r="38" spans="1:19" s="37" customFormat="1" ht="21" customHeight="1">
      <c r="A38" s="41">
        <v>30</v>
      </c>
      <c r="B38" s="65" t="s">
        <v>211</v>
      </c>
      <c r="C38" s="71" t="s">
        <v>38</v>
      </c>
      <c r="D38" s="263" t="s">
        <v>293</v>
      </c>
      <c r="E38" s="42">
        <v>33542</v>
      </c>
      <c r="F38" s="43" t="s">
        <v>315</v>
      </c>
      <c r="G38" s="66">
        <f>VLOOKUP(VALUE(B38),'HK1+HK2'!$B$11:$K$121,6,0)</f>
        <v>87</v>
      </c>
      <c r="H38" s="66">
        <f>VLOOKUP(VALUE(B38),'HK1+HK2'!$B$11:$K$121,7,0)</f>
        <v>82</v>
      </c>
      <c r="I38" s="67">
        <f t="shared" si="9"/>
        <v>84.5</v>
      </c>
      <c r="J38" s="66">
        <f>VLOOKUP(VALUE(B38),'HK3+HK4'!$B$11:$K$126,6,0)</f>
        <v>88</v>
      </c>
      <c r="K38" s="66">
        <f>VLOOKUP(VALUE(B38),'HK3+HK4'!$B$11:$K$126,7,0)</f>
        <v>87</v>
      </c>
      <c r="L38" s="67">
        <f t="shared" si="10"/>
        <v>87.5</v>
      </c>
      <c r="M38" s="67">
        <f>VLOOKUP(VALUE(B38),'HK5+HK6'!$B$11:$K$121,6,0)</f>
        <v>90</v>
      </c>
      <c r="N38" s="67">
        <f t="shared" si="0"/>
        <v>90</v>
      </c>
      <c r="O38" s="68">
        <f t="shared" si="3"/>
        <v>87</v>
      </c>
      <c r="P38" s="69" t="str">
        <f t="shared" si="4"/>
        <v>Tốt</v>
      </c>
      <c r="Q38" s="66"/>
      <c r="R38" s="288">
        <f t="shared" si="5"/>
        <v>87</v>
      </c>
      <c r="S38" s="40" t="str">
        <f t="shared" si="6"/>
        <v>Tốt</v>
      </c>
    </row>
    <row r="39" spans="1:19" s="37" customFormat="1" ht="21" customHeight="1">
      <c r="A39" s="41">
        <v>31</v>
      </c>
      <c r="B39" s="65" t="s">
        <v>212</v>
      </c>
      <c r="C39" s="71" t="s">
        <v>111</v>
      </c>
      <c r="D39" s="263" t="s">
        <v>293</v>
      </c>
      <c r="E39" s="42">
        <v>33480</v>
      </c>
      <c r="F39" s="43" t="s">
        <v>315</v>
      </c>
      <c r="G39" s="66">
        <f>VLOOKUP(VALUE(B39),'HK1+HK2'!$B$11:$K$121,6,0)</f>
        <v>90</v>
      </c>
      <c r="H39" s="66">
        <f>VLOOKUP(VALUE(B39),'HK1+HK2'!$B$11:$K$121,7,0)</f>
        <v>88</v>
      </c>
      <c r="I39" s="67">
        <f t="shared" si="9"/>
        <v>89</v>
      </c>
      <c r="J39" s="66">
        <f>VLOOKUP(VALUE(B39),'HK3+HK4'!$B$11:$K$126,6,0)</f>
        <v>89</v>
      </c>
      <c r="K39" s="66">
        <f>VLOOKUP(VALUE(B39),'HK3+HK4'!$B$11:$K$126,7,0)</f>
        <v>90</v>
      </c>
      <c r="L39" s="67">
        <f t="shared" si="10"/>
        <v>89.5</v>
      </c>
      <c r="M39" s="67">
        <f>VLOOKUP(VALUE(B39),'HK5+HK6'!$B$11:$K$121,6,0)</f>
        <v>90</v>
      </c>
      <c r="N39" s="67">
        <f t="shared" si="0"/>
        <v>90</v>
      </c>
      <c r="O39" s="68">
        <f t="shared" si="3"/>
        <v>89</v>
      </c>
      <c r="P39" s="69" t="str">
        <f t="shared" si="4"/>
        <v>Tốt</v>
      </c>
      <c r="Q39" s="66"/>
      <c r="R39" s="288">
        <f>ROUND((G39+H39+J39+K39+M39)/5,0)</f>
        <v>89</v>
      </c>
      <c r="S39" s="40" t="str">
        <f t="shared" si="6"/>
        <v>Tốt</v>
      </c>
    </row>
    <row r="40" spans="1:19" s="37" customFormat="1" ht="21" customHeight="1">
      <c r="A40" s="41">
        <v>32</v>
      </c>
      <c r="B40" s="65" t="s">
        <v>213</v>
      </c>
      <c r="C40" s="71" t="s">
        <v>31</v>
      </c>
      <c r="D40" s="263" t="s">
        <v>33</v>
      </c>
      <c r="E40" s="42">
        <v>34621</v>
      </c>
      <c r="F40" s="43" t="s">
        <v>315</v>
      </c>
      <c r="G40" s="66">
        <f>VLOOKUP(VALUE(B40),'HK1+HK2'!$B$11:$K$121,6,0)</f>
        <v>87</v>
      </c>
      <c r="H40" s="66">
        <f>VLOOKUP(VALUE(B40),'HK1+HK2'!$B$11:$K$121,7,0)</f>
        <v>87</v>
      </c>
      <c r="I40" s="67">
        <f t="shared" si="9"/>
        <v>87</v>
      </c>
      <c r="J40" s="66">
        <f>VLOOKUP(VALUE(B40),'HK3+HK4'!$B$11:$K$126,6,0)</f>
        <v>87</v>
      </c>
      <c r="K40" s="66">
        <f>VLOOKUP(VALUE(B40),'HK3+HK4'!$B$11:$K$126,7,0)</f>
        <v>87</v>
      </c>
      <c r="L40" s="67">
        <f t="shared" si="10"/>
        <v>87</v>
      </c>
      <c r="M40" s="67">
        <f>VLOOKUP(VALUE(B40),'HK5+HK6'!$B$11:$K$121,6,0)</f>
        <v>70</v>
      </c>
      <c r="N40" s="67">
        <f aca="true" t="shared" si="11" ref="N40:N71">AVERAGE(M40:M40)</f>
        <v>70</v>
      </c>
      <c r="O40" s="68">
        <f t="shared" si="3"/>
        <v>84</v>
      </c>
      <c r="P40" s="69" t="str">
        <f t="shared" si="4"/>
        <v>Tốt</v>
      </c>
      <c r="Q40" s="66"/>
      <c r="R40" s="288">
        <f t="shared" si="5"/>
        <v>84</v>
      </c>
      <c r="S40" s="40" t="str">
        <f t="shared" si="6"/>
        <v>Tốt</v>
      </c>
    </row>
    <row r="41" spans="1:19" s="37" customFormat="1" ht="21" customHeight="1">
      <c r="A41" s="41">
        <v>33</v>
      </c>
      <c r="B41" s="65" t="s">
        <v>214</v>
      </c>
      <c r="C41" s="71" t="s">
        <v>137</v>
      </c>
      <c r="D41" s="263" t="s">
        <v>294</v>
      </c>
      <c r="E41" s="42">
        <v>31048</v>
      </c>
      <c r="F41" s="43" t="s">
        <v>315</v>
      </c>
      <c r="G41" s="66">
        <f>VLOOKUP(VALUE(B41),'HK1+HK2'!$B$11:$K$121,6,0)</f>
        <v>90</v>
      </c>
      <c r="H41" s="66">
        <f>VLOOKUP(VALUE(B41),'HK1+HK2'!$B$11:$K$121,7,0)</f>
        <v>90</v>
      </c>
      <c r="I41" s="67">
        <f t="shared" si="9"/>
        <v>90</v>
      </c>
      <c r="J41" s="66">
        <f>VLOOKUP(VALUE(B41),'HK3+HK4'!$B$11:$K$126,6,0)</f>
        <v>90</v>
      </c>
      <c r="K41" s="66">
        <f>VLOOKUP(VALUE(B41),'HK3+HK4'!$B$11:$K$126,7,0)</f>
        <v>90</v>
      </c>
      <c r="L41" s="67">
        <f t="shared" si="10"/>
        <v>90</v>
      </c>
      <c r="M41" s="67">
        <f>VLOOKUP(VALUE(B41),'HK5+HK6'!$B$11:$K$121,6,0)</f>
        <v>90</v>
      </c>
      <c r="N41" s="67">
        <f t="shared" si="11"/>
        <v>90</v>
      </c>
      <c r="O41" s="68">
        <f t="shared" si="3"/>
        <v>90</v>
      </c>
      <c r="P41" s="69" t="str">
        <f t="shared" si="4"/>
        <v>Xuất Sắc</v>
      </c>
      <c r="Q41" s="66"/>
      <c r="R41" s="288">
        <f t="shared" si="5"/>
        <v>90</v>
      </c>
      <c r="S41" s="40" t="str">
        <f t="shared" si="6"/>
        <v>Xuất Sắc</v>
      </c>
    </row>
    <row r="42" spans="1:22" s="37" customFormat="1" ht="21" customHeight="1">
      <c r="A42" s="41">
        <v>34</v>
      </c>
      <c r="B42" s="65" t="s">
        <v>215</v>
      </c>
      <c r="C42" s="71" t="s">
        <v>34</v>
      </c>
      <c r="D42" s="263" t="s">
        <v>18</v>
      </c>
      <c r="E42" s="42">
        <v>32392</v>
      </c>
      <c r="F42" s="43" t="s">
        <v>315</v>
      </c>
      <c r="G42" s="66">
        <v>86</v>
      </c>
      <c r="H42" s="66">
        <v>82</v>
      </c>
      <c r="I42" s="67">
        <f>AVERAGE(G42:H42)</f>
        <v>84</v>
      </c>
      <c r="J42" s="66">
        <v>87</v>
      </c>
      <c r="K42" s="286">
        <v>60</v>
      </c>
      <c r="L42" s="67">
        <f t="shared" si="10"/>
        <v>73.5</v>
      </c>
      <c r="M42" s="287">
        <v>60</v>
      </c>
      <c r="N42" s="67">
        <f>AVERAGE(M42:M42)</f>
        <v>60</v>
      </c>
      <c r="O42" s="68">
        <f t="shared" si="3"/>
        <v>75</v>
      </c>
      <c r="P42" s="69" t="str">
        <f t="shared" si="4"/>
        <v>Khá</v>
      </c>
      <c r="Q42" s="66"/>
      <c r="R42" s="288">
        <f t="shared" si="5"/>
        <v>75</v>
      </c>
      <c r="S42" s="40" t="str">
        <f t="shared" si="6"/>
        <v>Khá</v>
      </c>
      <c r="T42" s="275" t="s">
        <v>368</v>
      </c>
      <c r="U42" s="275"/>
      <c r="V42" s="275"/>
    </row>
    <row r="43" spans="1:19" s="37" customFormat="1" ht="21" customHeight="1">
      <c r="A43" s="41">
        <v>35</v>
      </c>
      <c r="B43" s="65" t="s">
        <v>216</v>
      </c>
      <c r="C43" s="71" t="s">
        <v>114</v>
      </c>
      <c r="D43" s="263" t="s">
        <v>75</v>
      </c>
      <c r="E43" s="42">
        <v>34501</v>
      </c>
      <c r="F43" s="43" t="s">
        <v>315</v>
      </c>
      <c r="G43" s="66">
        <f>VLOOKUP(VALUE(B43),'HK1+HK2'!$B$11:$K$121,6,0)</f>
        <v>90</v>
      </c>
      <c r="H43" s="66">
        <f>VLOOKUP(VALUE(B43),'HK1+HK2'!$B$11:$K$121,7,0)</f>
        <v>90</v>
      </c>
      <c r="I43" s="67">
        <f t="shared" si="9"/>
        <v>90</v>
      </c>
      <c r="J43" s="66">
        <f>VLOOKUP(VALUE(B43),'HK3+HK4'!$B$11:$K$126,6,0)</f>
        <v>90</v>
      </c>
      <c r="K43" s="66">
        <f>VLOOKUP(VALUE(B43),'HK3+HK4'!$B$11:$K$126,7,0)</f>
        <v>90</v>
      </c>
      <c r="L43" s="67">
        <f t="shared" si="10"/>
        <v>90</v>
      </c>
      <c r="M43" s="67">
        <f>VLOOKUP(VALUE(B43),'HK5+HK6'!$B$11:$K$121,6,0)</f>
        <v>87</v>
      </c>
      <c r="N43" s="67">
        <f t="shared" si="11"/>
        <v>87</v>
      </c>
      <c r="O43" s="68">
        <f t="shared" si="3"/>
        <v>89</v>
      </c>
      <c r="P43" s="69" t="str">
        <f t="shared" si="4"/>
        <v>Tốt</v>
      </c>
      <c r="Q43" s="66"/>
      <c r="R43" s="288">
        <f t="shared" si="5"/>
        <v>89</v>
      </c>
      <c r="S43" s="40" t="str">
        <f t="shared" si="6"/>
        <v>Tốt</v>
      </c>
    </row>
    <row r="44" spans="1:19" s="37" customFormat="1" ht="21" customHeight="1">
      <c r="A44" s="41">
        <v>36</v>
      </c>
      <c r="B44" s="65" t="s">
        <v>217</v>
      </c>
      <c r="C44" s="71" t="s">
        <v>138</v>
      </c>
      <c r="D44" s="263" t="s">
        <v>75</v>
      </c>
      <c r="E44" s="42">
        <v>34670</v>
      </c>
      <c r="F44" s="43" t="s">
        <v>315</v>
      </c>
      <c r="G44" s="66">
        <f>VLOOKUP(VALUE(B44),'HK1+HK2'!$B$11:$K$121,6,0)</f>
        <v>87</v>
      </c>
      <c r="H44" s="66">
        <f>VLOOKUP(VALUE(B44),'HK1+HK2'!$B$11:$K$121,7,0)</f>
        <v>90</v>
      </c>
      <c r="I44" s="67">
        <f>AVERAGE(G44:H44)</f>
        <v>88.5</v>
      </c>
      <c r="J44" s="66">
        <f>VLOOKUP(VALUE(B44),'HK3+HK4'!$B$11:$K$126,6,0)</f>
        <v>87</v>
      </c>
      <c r="K44" s="66">
        <f>VLOOKUP(VALUE(B44),'HK3+HK4'!$B$11:$K$126,7,0)</f>
        <v>87</v>
      </c>
      <c r="L44" s="67">
        <f>AVERAGE(J44:K44)</f>
        <v>87</v>
      </c>
      <c r="M44" s="67">
        <f>VLOOKUP(VALUE(B44),'HK5+HK6'!$B$11:$K$121,6,0)</f>
        <v>70</v>
      </c>
      <c r="N44" s="67">
        <f t="shared" si="11"/>
        <v>70</v>
      </c>
      <c r="O44" s="68">
        <f t="shared" si="3"/>
        <v>84</v>
      </c>
      <c r="P44" s="69" t="str">
        <f t="shared" si="4"/>
        <v>Tốt</v>
      </c>
      <c r="Q44" s="66"/>
      <c r="R44" s="288">
        <f t="shared" si="5"/>
        <v>84</v>
      </c>
      <c r="S44" s="40" t="str">
        <f t="shared" si="6"/>
        <v>Tốt</v>
      </c>
    </row>
    <row r="45" spans="1:19" s="37" customFormat="1" ht="21" customHeight="1">
      <c r="A45" s="41">
        <v>37</v>
      </c>
      <c r="B45" s="65" t="s">
        <v>218</v>
      </c>
      <c r="C45" s="71" t="s">
        <v>139</v>
      </c>
      <c r="D45" s="263" t="s">
        <v>36</v>
      </c>
      <c r="E45" s="42">
        <v>34851</v>
      </c>
      <c r="F45" s="43" t="s">
        <v>315</v>
      </c>
      <c r="G45" s="66">
        <f>VLOOKUP(VALUE(B45),'HK1+HK2'!$B$11:$K$121,6,0)</f>
        <v>87</v>
      </c>
      <c r="H45" s="66">
        <f>VLOOKUP(VALUE(B45),'HK1+HK2'!$B$11:$K$121,7,0)</f>
        <v>87</v>
      </c>
      <c r="I45" s="67">
        <f aca="true" t="shared" si="12" ref="I45:I59">AVERAGE(G45:H45)</f>
        <v>87</v>
      </c>
      <c r="J45" s="66">
        <f>VLOOKUP(VALUE(B45),'HK3+HK4'!$B$11:$K$126,6,0)</f>
        <v>85</v>
      </c>
      <c r="K45" s="66">
        <f>VLOOKUP(VALUE(B45),'HK3+HK4'!$B$11:$K$126,7,0)</f>
        <v>87</v>
      </c>
      <c r="L45" s="67">
        <f aca="true" t="shared" si="13" ref="L45:L59">AVERAGE(J45:K45)</f>
        <v>86</v>
      </c>
      <c r="M45" s="67">
        <f>VLOOKUP(VALUE(B45),'HK5+HK6'!$B$11:$K$121,6,0)</f>
        <v>85</v>
      </c>
      <c r="N45" s="67">
        <f t="shared" si="11"/>
        <v>85</v>
      </c>
      <c r="O45" s="68">
        <f t="shared" si="3"/>
        <v>86</v>
      </c>
      <c r="P45" s="69" t="str">
        <f t="shared" si="4"/>
        <v>Tốt</v>
      </c>
      <c r="Q45" s="66"/>
      <c r="R45" s="288">
        <f t="shared" si="5"/>
        <v>86</v>
      </c>
      <c r="S45" s="40" t="str">
        <f t="shared" si="6"/>
        <v>Tốt</v>
      </c>
    </row>
    <row r="46" spans="1:19" s="37" customFormat="1" ht="21" customHeight="1">
      <c r="A46" s="41">
        <v>38</v>
      </c>
      <c r="B46" s="65" t="s">
        <v>219</v>
      </c>
      <c r="C46" s="71" t="s">
        <v>140</v>
      </c>
      <c r="D46" s="263" t="s">
        <v>36</v>
      </c>
      <c r="E46" s="42">
        <v>34444</v>
      </c>
      <c r="F46" s="43" t="s">
        <v>315</v>
      </c>
      <c r="G46" s="66">
        <f>VLOOKUP(VALUE(B46),'HK1+HK2'!$B$11:$K$121,6,0)</f>
        <v>87</v>
      </c>
      <c r="H46" s="66">
        <f>VLOOKUP(VALUE(B46),'HK1+HK2'!$B$11:$K$121,7,0)</f>
        <v>87</v>
      </c>
      <c r="I46" s="67">
        <f t="shared" si="12"/>
        <v>87</v>
      </c>
      <c r="J46" s="66">
        <f>VLOOKUP(VALUE(B46),'HK3+HK4'!$B$11:$K$126,6,0)</f>
        <v>77</v>
      </c>
      <c r="K46" s="66">
        <f>VLOOKUP(VALUE(B46),'HK3+HK4'!$B$11:$K$126,7,0)</f>
        <v>87</v>
      </c>
      <c r="L46" s="67">
        <f t="shared" si="13"/>
        <v>82</v>
      </c>
      <c r="M46" s="67">
        <f>VLOOKUP(VALUE(B46),'HK5+HK6'!$B$11:$K$121,6,0)</f>
        <v>87</v>
      </c>
      <c r="N46" s="67">
        <f t="shared" si="11"/>
        <v>87</v>
      </c>
      <c r="O46" s="68">
        <f t="shared" si="3"/>
        <v>85</v>
      </c>
      <c r="P46" s="69" t="str">
        <f t="shared" si="4"/>
        <v>Tốt</v>
      </c>
      <c r="Q46" s="66"/>
      <c r="R46" s="288">
        <f t="shared" si="5"/>
        <v>85</v>
      </c>
      <c r="S46" s="40" t="str">
        <f t="shared" si="6"/>
        <v>Tốt</v>
      </c>
    </row>
    <row r="47" spans="1:19" s="37" customFormat="1" ht="21" customHeight="1">
      <c r="A47" s="41">
        <v>39</v>
      </c>
      <c r="B47" s="65" t="s">
        <v>220</v>
      </c>
      <c r="C47" s="71" t="s">
        <v>141</v>
      </c>
      <c r="D47" s="263" t="s">
        <v>36</v>
      </c>
      <c r="E47" s="42">
        <v>34166</v>
      </c>
      <c r="F47" s="43" t="s">
        <v>315</v>
      </c>
      <c r="G47" s="66">
        <f>VLOOKUP(VALUE(B47),'HK1+HK2'!$B$11:$K$121,6,0)</f>
        <v>77</v>
      </c>
      <c r="H47" s="66">
        <f>VLOOKUP(VALUE(B47),'HK1+HK2'!$B$11:$K$121,7,0)</f>
        <v>87</v>
      </c>
      <c r="I47" s="67">
        <f t="shared" si="12"/>
        <v>82</v>
      </c>
      <c r="J47" s="66">
        <f>VLOOKUP(VALUE(B47),'HK3+HK4'!$B$11:$K$126,6,0)</f>
        <v>87</v>
      </c>
      <c r="K47" s="66">
        <f>VLOOKUP(VALUE(B47),'HK3+HK4'!$B$11:$K$126,7,0)</f>
        <v>87</v>
      </c>
      <c r="L47" s="67">
        <f t="shared" si="13"/>
        <v>87</v>
      </c>
      <c r="M47" s="67">
        <f>VLOOKUP(VALUE(B47),'HK5+HK6'!$B$11:$K$121,6,0)</f>
        <v>87</v>
      </c>
      <c r="N47" s="67">
        <f t="shared" si="11"/>
        <v>87</v>
      </c>
      <c r="O47" s="68">
        <f t="shared" si="3"/>
        <v>85</v>
      </c>
      <c r="P47" s="69" t="str">
        <f t="shared" si="4"/>
        <v>Tốt</v>
      </c>
      <c r="Q47" s="66"/>
      <c r="R47" s="288">
        <f t="shared" si="5"/>
        <v>85</v>
      </c>
      <c r="S47" s="40" t="str">
        <f t="shared" si="6"/>
        <v>Tốt</v>
      </c>
    </row>
    <row r="48" spans="1:19" s="37" customFormat="1" ht="21" customHeight="1">
      <c r="A48" s="41">
        <v>40</v>
      </c>
      <c r="B48" s="65" t="s">
        <v>221</v>
      </c>
      <c r="C48" s="71" t="s">
        <v>43</v>
      </c>
      <c r="D48" s="263" t="s">
        <v>36</v>
      </c>
      <c r="E48" s="42">
        <v>34395</v>
      </c>
      <c r="F48" s="43" t="s">
        <v>315</v>
      </c>
      <c r="G48" s="66">
        <f>VLOOKUP(VALUE(B48),'HK1+HK2'!$B$11:$K$121,6,0)</f>
        <v>90</v>
      </c>
      <c r="H48" s="66">
        <f>VLOOKUP(VALUE(B48),'HK1+HK2'!$B$11:$K$121,7,0)</f>
        <v>90</v>
      </c>
      <c r="I48" s="67">
        <f t="shared" si="12"/>
        <v>90</v>
      </c>
      <c r="J48" s="66">
        <f>VLOOKUP(VALUE(B48),'HK3+HK4'!$B$11:$K$126,6,0)</f>
        <v>90</v>
      </c>
      <c r="K48" s="66">
        <f>VLOOKUP(VALUE(B48),'HK3+HK4'!$B$11:$K$126,7,0)</f>
        <v>90</v>
      </c>
      <c r="L48" s="67">
        <f t="shared" si="13"/>
        <v>90</v>
      </c>
      <c r="M48" s="67">
        <f>VLOOKUP(VALUE(B48),'HK5+HK6'!$B$11:$K$121,6,0)</f>
        <v>90</v>
      </c>
      <c r="N48" s="67">
        <f t="shared" si="11"/>
        <v>90</v>
      </c>
      <c r="O48" s="68">
        <f t="shared" si="3"/>
        <v>90</v>
      </c>
      <c r="P48" s="69" t="str">
        <f t="shared" si="4"/>
        <v>Xuất Sắc</v>
      </c>
      <c r="Q48" s="66"/>
      <c r="R48" s="288">
        <f t="shared" si="5"/>
        <v>90</v>
      </c>
      <c r="S48" s="40" t="str">
        <f t="shared" si="6"/>
        <v>Xuất Sắc</v>
      </c>
    </row>
    <row r="49" spans="1:19" s="37" customFormat="1" ht="21" customHeight="1">
      <c r="A49" s="41">
        <v>41</v>
      </c>
      <c r="B49" s="65" t="s">
        <v>222</v>
      </c>
      <c r="C49" s="71" t="s">
        <v>142</v>
      </c>
      <c r="D49" s="263" t="s">
        <v>295</v>
      </c>
      <c r="E49" s="42">
        <v>34569</v>
      </c>
      <c r="F49" s="43" t="s">
        <v>315</v>
      </c>
      <c r="G49" s="66">
        <f>VLOOKUP(VALUE(B49),'HK1+HK2'!$B$11:$K$121,6,0)</f>
        <v>90</v>
      </c>
      <c r="H49" s="66">
        <f>VLOOKUP(VALUE(B49),'HK1+HK2'!$B$11:$K$121,7,0)</f>
        <v>90</v>
      </c>
      <c r="I49" s="67">
        <f t="shared" si="12"/>
        <v>90</v>
      </c>
      <c r="J49" s="66">
        <f>VLOOKUP(VALUE(B49),'HK3+HK4'!$B$11:$K$126,6,0)</f>
        <v>89</v>
      </c>
      <c r="K49" s="66">
        <f>VLOOKUP(VALUE(B49),'HK3+HK4'!$B$11:$K$126,7,0)</f>
        <v>90</v>
      </c>
      <c r="L49" s="67">
        <f t="shared" si="13"/>
        <v>89.5</v>
      </c>
      <c r="M49" s="67">
        <f>VLOOKUP(VALUE(B49),'HK5+HK6'!$B$11:$K$121,6,0)</f>
        <v>87</v>
      </c>
      <c r="N49" s="67">
        <f t="shared" si="11"/>
        <v>87</v>
      </c>
      <c r="O49" s="68">
        <f t="shared" si="3"/>
        <v>89</v>
      </c>
      <c r="P49" s="69" t="str">
        <f t="shared" si="4"/>
        <v>Tốt</v>
      </c>
      <c r="Q49" s="66"/>
      <c r="R49" s="288">
        <f t="shared" si="5"/>
        <v>89</v>
      </c>
      <c r="S49" s="40" t="str">
        <f t="shared" si="6"/>
        <v>Tốt</v>
      </c>
    </row>
    <row r="50" spans="1:19" s="37" customFormat="1" ht="21" customHeight="1">
      <c r="A50" s="41">
        <v>42</v>
      </c>
      <c r="B50" s="65" t="s">
        <v>223</v>
      </c>
      <c r="C50" s="71" t="s">
        <v>143</v>
      </c>
      <c r="D50" s="263" t="s">
        <v>295</v>
      </c>
      <c r="E50" s="42">
        <v>34652</v>
      </c>
      <c r="F50" s="43" t="s">
        <v>315</v>
      </c>
      <c r="G50" s="66">
        <f>VLOOKUP(VALUE(B50),'HK1+HK2'!$B$11:$K$121,6,0)</f>
        <v>90</v>
      </c>
      <c r="H50" s="66">
        <f>VLOOKUP(VALUE(B50),'HK1+HK2'!$B$11:$K$121,7,0)</f>
        <v>90</v>
      </c>
      <c r="I50" s="67">
        <f t="shared" si="12"/>
        <v>90</v>
      </c>
      <c r="J50" s="66">
        <f>VLOOKUP(VALUE(B50),'HK3+HK4'!$B$11:$K$126,6,0)</f>
        <v>90</v>
      </c>
      <c r="K50" s="66">
        <f>VLOOKUP(VALUE(B50),'HK3+HK4'!$B$11:$K$126,7,0)</f>
        <v>90</v>
      </c>
      <c r="L50" s="67">
        <f t="shared" si="13"/>
        <v>90</v>
      </c>
      <c r="M50" s="67">
        <f>VLOOKUP(VALUE(B50),'HK5+HK6'!$B$11:$K$121,6,0)</f>
        <v>87</v>
      </c>
      <c r="N50" s="67">
        <f t="shared" si="11"/>
        <v>87</v>
      </c>
      <c r="O50" s="68">
        <f t="shared" si="3"/>
        <v>89</v>
      </c>
      <c r="P50" s="69" t="str">
        <f t="shared" si="4"/>
        <v>Tốt</v>
      </c>
      <c r="Q50" s="66"/>
      <c r="R50" s="288">
        <f t="shared" si="5"/>
        <v>89</v>
      </c>
      <c r="S50" s="40" t="str">
        <f t="shared" si="6"/>
        <v>Tốt</v>
      </c>
    </row>
    <row r="51" spans="1:19" s="37" customFormat="1" ht="21" customHeight="1">
      <c r="A51" s="41">
        <v>43</v>
      </c>
      <c r="B51" s="65" t="s">
        <v>224</v>
      </c>
      <c r="C51" s="71" t="s">
        <v>144</v>
      </c>
      <c r="D51" s="263" t="s">
        <v>296</v>
      </c>
      <c r="E51" s="42">
        <v>33240</v>
      </c>
      <c r="F51" s="43" t="s">
        <v>315</v>
      </c>
      <c r="G51" s="66">
        <f>VLOOKUP(VALUE(B51),'HK1+HK2'!$B$11:$K$121,6,0)</f>
        <v>87</v>
      </c>
      <c r="H51" s="66">
        <f>VLOOKUP(VALUE(B51),'HK1+HK2'!$B$11:$K$121,7,0)</f>
        <v>98</v>
      </c>
      <c r="I51" s="67">
        <f t="shared" si="12"/>
        <v>92.5</v>
      </c>
      <c r="J51" s="66">
        <f>VLOOKUP(VALUE(B51),'HK3+HK4'!$B$11:$K$126,6,0)</f>
        <v>89</v>
      </c>
      <c r="K51" s="66">
        <f>VLOOKUP(VALUE(B51),'HK3+HK4'!$B$11:$K$126,7,0)</f>
        <v>90</v>
      </c>
      <c r="L51" s="67">
        <f t="shared" si="13"/>
        <v>89.5</v>
      </c>
      <c r="M51" s="67">
        <f>VLOOKUP(VALUE(B51),'HK5+HK6'!$B$11:$K$121,6,0)</f>
        <v>87</v>
      </c>
      <c r="N51" s="67">
        <f t="shared" si="11"/>
        <v>87</v>
      </c>
      <c r="O51" s="68">
        <f t="shared" si="3"/>
        <v>90</v>
      </c>
      <c r="P51" s="69" t="str">
        <f t="shared" si="4"/>
        <v>Xuất Sắc</v>
      </c>
      <c r="Q51" s="66"/>
      <c r="R51" s="288">
        <f t="shared" si="5"/>
        <v>90</v>
      </c>
      <c r="S51" s="40" t="str">
        <f t="shared" si="6"/>
        <v>Xuất Sắc</v>
      </c>
    </row>
    <row r="52" spans="1:19" s="37" customFormat="1" ht="21" customHeight="1">
      <c r="A52" s="41">
        <v>44</v>
      </c>
      <c r="B52" s="65" t="s">
        <v>225</v>
      </c>
      <c r="C52" s="71" t="s">
        <v>31</v>
      </c>
      <c r="D52" s="263" t="s">
        <v>296</v>
      </c>
      <c r="E52" s="42">
        <v>28687</v>
      </c>
      <c r="F52" s="43" t="s">
        <v>315</v>
      </c>
      <c r="G52" s="66">
        <f>VLOOKUP(VALUE(B52),'HK1+HK2'!$B$11:$K$121,6,0)</f>
        <v>97</v>
      </c>
      <c r="H52" s="66">
        <f>VLOOKUP(VALUE(B52),'HK1+HK2'!$B$11:$K$121,7,0)</f>
        <v>90</v>
      </c>
      <c r="I52" s="67">
        <f t="shared" si="12"/>
        <v>93.5</v>
      </c>
      <c r="J52" s="66">
        <f>VLOOKUP(VALUE(B52),'HK3+HK4'!$B$11:$K$126,6,0)</f>
        <v>97</v>
      </c>
      <c r="K52" s="66">
        <f>VLOOKUP(VALUE(B52),'HK3+HK4'!$B$11:$K$126,7,0)</f>
        <v>97</v>
      </c>
      <c r="L52" s="67">
        <f t="shared" si="13"/>
        <v>97</v>
      </c>
      <c r="M52" s="67">
        <f>VLOOKUP(VALUE(B52),'HK5+HK6'!$B$11:$K$121,6,0)</f>
        <v>97</v>
      </c>
      <c r="N52" s="67">
        <f t="shared" si="11"/>
        <v>97</v>
      </c>
      <c r="O52" s="68">
        <f t="shared" si="3"/>
        <v>96</v>
      </c>
      <c r="P52" s="69" t="str">
        <f t="shared" si="4"/>
        <v>Xuất Sắc</v>
      </c>
      <c r="Q52" s="66"/>
      <c r="R52" s="288">
        <f t="shared" si="5"/>
        <v>96</v>
      </c>
      <c r="S52" s="40" t="str">
        <f t="shared" si="6"/>
        <v>Xuất Sắc</v>
      </c>
    </row>
    <row r="53" spans="1:19" s="37" customFormat="1" ht="21" customHeight="1">
      <c r="A53" s="41">
        <v>45</v>
      </c>
      <c r="B53" s="65" t="s">
        <v>226</v>
      </c>
      <c r="C53" s="71" t="s">
        <v>145</v>
      </c>
      <c r="D53" s="263" t="s">
        <v>76</v>
      </c>
      <c r="E53" s="42">
        <v>34142</v>
      </c>
      <c r="F53" s="43" t="s">
        <v>315</v>
      </c>
      <c r="G53" s="66">
        <f>VLOOKUP(VALUE(B53),'HK1+HK2'!$B$11:$K$121,6,0)</f>
        <v>87</v>
      </c>
      <c r="H53" s="66">
        <f>VLOOKUP(VALUE(B53),'HK1+HK2'!$B$11:$K$121,7,0)</f>
        <v>87</v>
      </c>
      <c r="I53" s="67">
        <f t="shared" si="12"/>
        <v>87</v>
      </c>
      <c r="J53" s="66">
        <f>VLOOKUP(VALUE(B53),'HK3+HK4'!$B$11:$K$126,6,0)</f>
        <v>75</v>
      </c>
      <c r="K53" s="66">
        <f>VLOOKUP(VALUE(B53),'HK3+HK4'!$B$11:$K$126,7,0)</f>
        <v>87</v>
      </c>
      <c r="L53" s="67">
        <f t="shared" si="13"/>
        <v>81</v>
      </c>
      <c r="M53" s="67">
        <f>VLOOKUP(VALUE(B53),'HK5+HK6'!$B$11:$K$121,6,0)</f>
        <v>80</v>
      </c>
      <c r="N53" s="67">
        <f t="shared" si="11"/>
        <v>80</v>
      </c>
      <c r="O53" s="68">
        <f t="shared" si="3"/>
        <v>83</v>
      </c>
      <c r="P53" s="69" t="str">
        <f>IF(O53&gt;=90,"Xuất Sắc",IF(O53&gt;=80,"Tốt",IF(O53&gt;=65,"Khá",IF(O53&gt;=50,"TB ",IF(O53&gt;=35,"Yếu","Kém")))))</f>
        <v>Tốt</v>
      </c>
      <c r="Q53" s="66"/>
      <c r="R53" s="288">
        <f t="shared" si="5"/>
        <v>83</v>
      </c>
      <c r="S53" s="40" t="str">
        <f t="shared" si="6"/>
        <v>Tốt</v>
      </c>
    </row>
    <row r="54" spans="1:21" s="37" customFormat="1" ht="21" customHeight="1">
      <c r="A54" s="41">
        <v>46</v>
      </c>
      <c r="B54" s="65" t="s">
        <v>227</v>
      </c>
      <c r="C54" s="71" t="s">
        <v>38</v>
      </c>
      <c r="D54" s="263" t="s">
        <v>39</v>
      </c>
      <c r="E54" s="42">
        <v>32430</v>
      </c>
      <c r="F54" s="43" t="s">
        <v>315</v>
      </c>
      <c r="G54" s="66">
        <v>86</v>
      </c>
      <c r="H54" s="66">
        <v>84</v>
      </c>
      <c r="I54" s="67">
        <f>AVERAGE(G54:H54)</f>
        <v>85</v>
      </c>
      <c r="J54" s="273">
        <f>VLOOKUP(VALUE(B54),'HK3+HK4'!$B$11:$K$126,6,0)</f>
        <v>60</v>
      </c>
      <c r="K54" s="66">
        <f>VLOOKUP(VALUE(B54),'HK3+HK4'!$B$11:$K$126,7,0)</f>
        <v>60</v>
      </c>
      <c r="L54" s="67">
        <f t="shared" si="13"/>
        <v>60</v>
      </c>
      <c r="M54" s="67">
        <f>VLOOKUP(VALUE(B54),'HK5+HK6'!$B$11:$K$121,6,0)</f>
        <v>60</v>
      </c>
      <c r="N54" s="67">
        <f>AVERAGE(M54:M54)</f>
        <v>60</v>
      </c>
      <c r="O54" s="68">
        <f t="shared" si="3"/>
        <v>70</v>
      </c>
      <c r="P54" s="69" t="str">
        <f t="shared" si="4"/>
        <v>Khá</v>
      </c>
      <c r="Q54" s="66"/>
      <c r="R54" s="288">
        <f>ROUND((G54+H54+J54+K54+M54)/5,0)</f>
        <v>70</v>
      </c>
      <c r="S54" s="40" t="str">
        <f t="shared" si="6"/>
        <v>Khá</v>
      </c>
      <c r="T54" s="267" t="s">
        <v>365</v>
      </c>
      <c r="U54" s="267"/>
    </row>
    <row r="55" spans="1:21" s="37" customFormat="1" ht="21" customHeight="1">
      <c r="A55" s="41">
        <v>47</v>
      </c>
      <c r="B55" s="65" t="s">
        <v>228</v>
      </c>
      <c r="C55" s="71" t="s">
        <v>46</v>
      </c>
      <c r="D55" s="263" t="s">
        <v>39</v>
      </c>
      <c r="E55" s="42">
        <v>33689</v>
      </c>
      <c r="F55" s="43" t="s">
        <v>315</v>
      </c>
      <c r="G55" s="66">
        <f>VLOOKUP(VALUE(B55),'HK1+HK2'!$B$11:$K$121,6,0)</f>
        <v>90</v>
      </c>
      <c r="H55" s="66">
        <f>VLOOKUP(VALUE(B55),'HK1+HK2'!$B$11:$K$121,7,0)</f>
        <v>88</v>
      </c>
      <c r="I55" s="67">
        <f t="shared" si="12"/>
        <v>89</v>
      </c>
      <c r="J55" s="66">
        <f>VLOOKUP(VALUE(B55),'HK3+HK4'!$B$11:$K$126,6,0)</f>
        <v>60</v>
      </c>
      <c r="K55" s="66">
        <f>VLOOKUP(VALUE(B55),'HK3+HK4'!$B$11:$K$126,7,0)</f>
        <v>60</v>
      </c>
      <c r="L55" s="67">
        <f t="shared" si="13"/>
        <v>60</v>
      </c>
      <c r="M55" s="67">
        <f>VLOOKUP(VALUE(B55),'HK5+HK6'!$B$11:$K$121,6,0)</f>
        <v>90</v>
      </c>
      <c r="N55" s="67">
        <f t="shared" si="11"/>
        <v>90</v>
      </c>
      <c r="O55" s="68">
        <f t="shared" si="3"/>
        <v>78</v>
      </c>
      <c r="P55" s="69" t="str">
        <f t="shared" si="4"/>
        <v>Khá</v>
      </c>
      <c r="Q55" s="66"/>
      <c r="R55" s="288">
        <f t="shared" si="5"/>
        <v>78</v>
      </c>
      <c r="S55" s="40" t="str">
        <f t="shared" si="6"/>
        <v>Khá</v>
      </c>
      <c r="T55" s="267" t="s">
        <v>365</v>
      </c>
      <c r="U55" s="267"/>
    </row>
    <row r="56" spans="1:19" s="37" customFormat="1" ht="21" customHeight="1">
      <c r="A56" s="41">
        <v>48</v>
      </c>
      <c r="B56" s="65" t="s">
        <v>229</v>
      </c>
      <c r="C56" s="71" t="s">
        <v>146</v>
      </c>
      <c r="D56" s="263" t="s">
        <v>40</v>
      </c>
      <c r="E56" s="42">
        <v>33385</v>
      </c>
      <c r="F56" s="43" t="s">
        <v>315</v>
      </c>
      <c r="G56" s="66">
        <f>VLOOKUP(VALUE(B56),'HK1+HK2'!$B$11:$K$121,6,0)</f>
        <v>87</v>
      </c>
      <c r="H56" s="66">
        <f>VLOOKUP(VALUE(B56),'HK1+HK2'!$B$11:$K$121,7,0)</f>
        <v>80</v>
      </c>
      <c r="I56" s="67">
        <f t="shared" si="12"/>
        <v>83.5</v>
      </c>
      <c r="J56" s="66">
        <f>VLOOKUP(VALUE(B56),'HK3+HK4'!$B$11:$K$126,6,0)</f>
        <v>89</v>
      </c>
      <c r="K56" s="66">
        <f>VLOOKUP(VALUE(B56),'HK3+HK4'!$B$11:$K$126,7,0)</f>
        <v>90</v>
      </c>
      <c r="L56" s="67">
        <f t="shared" si="13"/>
        <v>89.5</v>
      </c>
      <c r="M56" s="67">
        <f>VLOOKUP(VALUE(B56),'HK5+HK6'!$B$11:$K$121,6,0)</f>
        <v>87</v>
      </c>
      <c r="N56" s="67">
        <f t="shared" si="11"/>
        <v>87</v>
      </c>
      <c r="O56" s="68">
        <f t="shared" si="3"/>
        <v>87</v>
      </c>
      <c r="P56" s="69" t="str">
        <f t="shared" si="4"/>
        <v>Tốt</v>
      </c>
      <c r="Q56" s="66"/>
      <c r="R56" s="288">
        <f t="shared" si="5"/>
        <v>87</v>
      </c>
      <c r="S56" s="40" t="str">
        <f t="shared" si="6"/>
        <v>Tốt</v>
      </c>
    </row>
    <row r="57" spans="1:19" s="37" customFormat="1" ht="21" customHeight="1">
      <c r="A57" s="41">
        <v>49</v>
      </c>
      <c r="B57" s="65" t="s">
        <v>230</v>
      </c>
      <c r="C57" s="71" t="s">
        <v>147</v>
      </c>
      <c r="D57" s="263" t="s">
        <v>40</v>
      </c>
      <c r="E57" s="42">
        <v>34831</v>
      </c>
      <c r="F57" s="43" t="s">
        <v>315</v>
      </c>
      <c r="G57" s="66">
        <f>VLOOKUP(VALUE(B57),'HK1+HK2'!$B$11:$K$121,6,0)</f>
        <v>82</v>
      </c>
      <c r="H57" s="66">
        <f>VLOOKUP(VALUE(B57),'HK1+HK2'!$B$11:$K$121,7,0)</f>
        <v>90</v>
      </c>
      <c r="I57" s="67">
        <f t="shared" si="12"/>
        <v>86</v>
      </c>
      <c r="J57" s="66">
        <f>VLOOKUP(VALUE(B57),'HK3+HK4'!$B$11:$K$126,6,0)</f>
        <v>87</v>
      </c>
      <c r="K57" s="66">
        <f>VLOOKUP(VALUE(B57),'HK3+HK4'!$B$11:$K$126,7,0)</f>
        <v>87</v>
      </c>
      <c r="L57" s="67">
        <f t="shared" si="13"/>
        <v>87</v>
      </c>
      <c r="M57" s="67">
        <f>VLOOKUP(VALUE(B57),'HK5+HK6'!$B$11:$K$121,6,0)</f>
        <v>87</v>
      </c>
      <c r="N57" s="67">
        <f t="shared" si="11"/>
        <v>87</v>
      </c>
      <c r="O57" s="68">
        <f t="shared" si="3"/>
        <v>87</v>
      </c>
      <c r="P57" s="69" t="str">
        <f t="shared" si="4"/>
        <v>Tốt</v>
      </c>
      <c r="Q57" s="66"/>
      <c r="R57" s="288">
        <f t="shared" si="5"/>
        <v>87</v>
      </c>
      <c r="S57" s="40" t="str">
        <f t="shared" si="6"/>
        <v>Tốt</v>
      </c>
    </row>
    <row r="58" spans="1:19" s="37" customFormat="1" ht="21" customHeight="1">
      <c r="A58" s="41">
        <v>50</v>
      </c>
      <c r="B58" s="65" t="s">
        <v>231</v>
      </c>
      <c r="C58" s="71" t="s">
        <v>148</v>
      </c>
      <c r="D58" s="263" t="s">
        <v>297</v>
      </c>
      <c r="E58" s="42">
        <v>35425</v>
      </c>
      <c r="F58" s="43" t="s">
        <v>315</v>
      </c>
      <c r="G58" s="66">
        <f>VLOOKUP(VALUE(B58),'HK1+HK2'!$B$11:$K$121,6,0)</f>
        <v>77</v>
      </c>
      <c r="H58" s="66">
        <f>VLOOKUP(VALUE(B58),'HK1+HK2'!$B$11:$K$121,7,0)</f>
        <v>87</v>
      </c>
      <c r="I58" s="67">
        <f t="shared" si="12"/>
        <v>82</v>
      </c>
      <c r="J58" s="66">
        <f>VLOOKUP(VALUE(B58),'HK3+HK4'!$B$11:$K$126,6,0)</f>
        <v>76</v>
      </c>
      <c r="K58" s="66">
        <f>VLOOKUP(VALUE(B58),'HK3+HK4'!$B$11:$K$126,7,0)</f>
        <v>85</v>
      </c>
      <c r="L58" s="67">
        <f t="shared" si="13"/>
        <v>80.5</v>
      </c>
      <c r="M58" s="67">
        <f>VLOOKUP(VALUE(B58),'HK5+HK6'!$B$11:$K$121,6,0)</f>
        <v>70</v>
      </c>
      <c r="N58" s="67">
        <f t="shared" si="11"/>
        <v>70</v>
      </c>
      <c r="O58" s="68">
        <f t="shared" si="3"/>
        <v>79</v>
      </c>
      <c r="P58" s="69" t="str">
        <f t="shared" si="4"/>
        <v>Khá</v>
      </c>
      <c r="Q58" s="66"/>
      <c r="R58" s="288">
        <f t="shared" si="5"/>
        <v>79</v>
      </c>
      <c r="S58" s="40" t="str">
        <f t="shared" si="6"/>
        <v>Khá</v>
      </c>
    </row>
    <row r="59" spans="1:19" s="37" customFormat="1" ht="21" customHeight="1">
      <c r="A59" s="41">
        <v>51</v>
      </c>
      <c r="B59" s="65" t="s">
        <v>232</v>
      </c>
      <c r="C59" s="71" t="s">
        <v>149</v>
      </c>
      <c r="D59" s="263" t="s">
        <v>41</v>
      </c>
      <c r="E59" s="42">
        <v>30493</v>
      </c>
      <c r="F59" s="43" t="s">
        <v>315</v>
      </c>
      <c r="G59" s="66">
        <f>VLOOKUP(VALUE(B59),'HK1+HK2'!$B$11:$K$121,6,0)</f>
        <v>87</v>
      </c>
      <c r="H59" s="66">
        <f>VLOOKUP(VALUE(B59),'HK1+HK2'!$B$11:$K$121,7,0)</f>
        <v>90</v>
      </c>
      <c r="I59" s="67">
        <f t="shared" si="12"/>
        <v>88.5</v>
      </c>
      <c r="J59" s="66">
        <f>VLOOKUP(VALUE(B59),'HK3+HK4'!$B$11:$K$126,6,0)</f>
        <v>90</v>
      </c>
      <c r="K59" s="66">
        <f>VLOOKUP(VALUE(B59),'HK3+HK4'!$B$11:$K$126,7,0)</f>
        <v>90</v>
      </c>
      <c r="L59" s="67">
        <f t="shared" si="13"/>
        <v>90</v>
      </c>
      <c r="M59" s="67">
        <f>VLOOKUP(VALUE(B59),'HK5+HK6'!$B$11:$K$121,6,0)</f>
        <v>87</v>
      </c>
      <c r="N59" s="67">
        <f t="shared" si="11"/>
        <v>87</v>
      </c>
      <c r="O59" s="68">
        <f t="shared" si="3"/>
        <v>89</v>
      </c>
      <c r="P59" s="69" t="str">
        <f t="shared" si="4"/>
        <v>Tốt</v>
      </c>
      <c r="Q59" s="66"/>
      <c r="R59" s="288">
        <f t="shared" si="5"/>
        <v>89</v>
      </c>
      <c r="S59" s="40" t="str">
        <f t="shared" si="6"/>
        <v>Tốt</v>
      </c>
    </row>
    <row r="60" spans="1:19" s="37" customFormat="1" ht="21" customHeight="1">
      <c r="A60" s="41">
        <v>52</v>
      </c>
      <c r="B60" s="65" t="s">
        <v>233</v>
      </c>
      <c r="C60" s="71" t="s">
        <v>150</v>
      </c>
      <c r="D60" s="263" t="s">
        <v>41</v>
      </c>
      <c r="E60" s="42">
        <v>34457</v>
      </c>
      <c r="F60" s="43" t="s">
        <v>315</v>
      </c>
      <c r="G60" s="66">
        <f>VLOOKUP(VALUE(B60),'HK1+HK2'!$B$11:$K$121,6,0)</f>
        <v>87</v>
      </c>
      <c r="H60" s="66">
        <f>VLOOKUP(VALUE(B60),'HK1+HK2'!$B$11:$K$121,7,0)</f>
        <v>90</v>
      </c>
      <c r="I60" s="67">
        <f>AVERAGE(G60:H60)</f>
        <v>88.5</v>
      </c>
      <c r="J60" s="66">
        <f>VLOOKUP(VALUE(B60),'HK3+HK4'!$B$11:$K$126,6,0)</f>
        <v>90</v>
      </c>
      <c r="K60" s="66">
        <f>VLOOKUP(VALUE(B60),'HK3+HK4'!$B$11:$K$126,7,0)</f>
        <v>90</v>
      </c>
      <c r="L60" s="67">
        <f>AVERAGE(J60:K60)</f>
        <v>90</v>
      </c>
      <c r="M60" s="67">
        <f>VLOOKUP(VALUE(B60),'HK5+HK6'!$B$11:$K$121,6,0)</f>
        <v>90</v>
      </c>
      <c r="N60" s="67">
        <f t="shared" si="11"/>
        <v>90</v>
      </c>
      <c r="O60" s="68">
        <f t="shared" si="3"/>
        <v>89</v>
      </c>
      <c r="P60" s="69" t="str">
        <f t="shared" si="4"/>
        <v>Tốt</v>
      </c>
      <c r="Q60" s="66"/>
      <c r="R60" s="288">
        <f t="shared" si="5"/>
        <v>89</v>
      </c>
      <c r="S60" s="40" t="str">
        <f t="shared" si="6"/>
        <v>Tốt</v>
      </c>
    </row>
    <row r="61" spans="1:19" s="37" customFormat="1" ht="21" customHeight="1">
      <c r="A61" s="41">
        <v>53</v>
      </c>
      <c r="B61" s="65" t="s">
        <v>234</v>
      </c>
      <c r="C61" s="71" t="s">
        <v>151</v>
      </c>
      <c r="D61" s="263" t="s">
        <v>298</v>
      </c>
      <c r="E61" s="42">
        <v>34103</v>
      </c>
      <c r="F61" s="43" t="s">
        <v>315</v>
      </c>
      <c r="G61" s="66">
        <f>VLOOKUP(VALUE(B61),'HK1+HK2'!$B$11:$K$121,6,0)</f>
        <v>87</v>
      </c>
      <c r="H61" s="66">
        <f>VLOOKUP(VALUE(B61),'HK1+HK2'!$B$11:$K$121,7,0)</f>
        <v>80</v>
      </c>
      <c r="I61" s="67">
        <f aca="true" t="shared" si="14" ref="I61:I74">AVERAGE(G61:H61)</f>
        <v>83.5</v>
      </c>
      <c r="J61" s="66">
        <f>VLOOKUP(VALUE(B61),'HK3+HK4'!$B$11:$K$126,6,0)</f>
        <v>88</v>
      </c>
      <c r="K61" s="66">
        <f>VLOOKUP(VALUE(B61),'HK3+HK4'!$B$11:$K$126,7,0)</f>
        <v>87</v>
      </c>
      <c r="L61" s="67">
        <f aca="true" t="shared" si="15" ref="L61:L74">AVERAGE(J61:K61)</f>
        <v>87.5</v>
      </c>
      <c r="M61" s="67">
        <f>VLOOKUP(VALUE(B61),'HK5+HK6'!$B$11:$K$121,6,0)</f>
        <v>88</v>
      </c>
      <c r="N61" s="67">
        <f t="shared" si="11"/>
        <v>88</v>
      </c>
      <c r="O61" s="68">
        <f t="shared" si="3"/>
        <v>86</v>
      </c>
      <c r="P61" s="69" t="str">
        <f t="shared" si="4"/>
        <v>Tốt</v>
      </c>
      <c r="Q61" s="66"/>
      <c r="R61" s="288">
        <f t="shared" si="5"/>
        <v>86</v>
      </c>
      <c r="S61" s="40" t="str">
        <f t="shared" si="6"/>
        <v>Tốt</v>
      </c>
    </row>
    <row r="62" spans="1:19" s="37" customFormat="1" ht="21" customHeight="1">
      <c r="A62" s="41">
        <v>54</v>
      </c>
      <c r="B62" s="65" t="s">
        <v>235</v>
      </c>
      <c r="C62" s="71" t="s">
        <v>38</v>
      </c>
      <c r="D62" s="263" t="s">
        <v>299</v>
      </c>
      <c r="E62" s="42">
        <v>34615</v>
      </c>
      <c r="F62" s="43" t="s">
        <v>315</v>
      </c>
      <c r="G62" s="66">
        <f>VLOOKUP(VALUE(B62),'HK1+HK2'!$B$11:$K$121,6,0)</f>
        <v>90</v>
      </c>
      <c r="H62" s="66">
        <f>VLOOKUP(VALUE(B62),'HK1+HK2'!$B$11:$K$121,7,0)</f>
        <v>90</v>
      </c>
      <c r="I62" s="67">
        <f t="shared" si="14"/>
        <v>90</v>
      </c>
      <c r="J62" s="66">
        <f>VLOOKUP(VALUE(B62),'HK3+HK4'!$B$11:$K$126,6,0)</f>
        <v>90</v>
      </c>
      <c r="K62" s="66">
        <f>VLOOKUP(VALUE(B62),'HK3+HK4'!$B$11:$K$126,7,0)</f>
        <v>90</v>
      </c>
      <c r="L62" s="67">
        <f t="shared" si="15"/>
        <v>90</v>
      </c>
      <c r="M62" s="67">
        <f>VLOOKUP(VALUE(B62),'HK5+HK6'!$B$11:$K$121,6,0)</f>
        <v>90</v>
      </c>
      <c r="N62" s="67">
        <f t="shared" si="11"/>
        <v>90</v>
      </c>
      <c r="O62" s="68">
        <f t="shared" si="3"/>
        <v>90</v>
      </c>
      <c r="P62" s="69" t="str">
        <f t="shared" si="4"/>
        <v>Xuất Sắc</v>
      </c>
      <c r="Q62" s="66"/>
      <c r="R62" s="288">
        <f t="shared" si="5"/>
        <v>90</v>
      </c>
      <c r="S62" s="40" t="str">
        <f t="shared" si="6"/>
        <v>Xuất Sắc</v>
      </c>
    </row>
    <row r="63" spans="1:19" s="37" customFormat="1" ht="21" customHeight="1">
      <c r="A63" s="41">
        <v>55</v>
      </c>
      <c r="B63" s="65" t="s">
        <v>236</v>
      </c>
      <c r="C63" s="71" t="s">
        <v>152</v>
      </c>
      <c r="D63" s="263" t="s">
        <v>300</v>
      </c>
      <c r="E63" s="42">
        <v>34585</v>
      </c>
      <c r="F63" s="43" t="s">
        <v>315</v>
      </c>
      <c r="G63" s="66">
        <f>VLOOKUP(VALUE(B63),'HK1+HK2'!$B$11:$K$121,6,0)</f>
        <v>87</v>
      </c>
      <c r="H63" s="66">
        <f>VLOOKUP(VALUE(B63),'HK1+HK2'!$B$11:$K$121,7,0)</f>
        <v>87</v>
      </c>
      <c r="I63" s="67">
        <f t="shared" si="14"/>
        <v>87</v>
      </c>
      <c r="J63" s="66">
        <f>VLOOKUP(VALUE(B63),'HK3+HK4'!$B$11:$K$126,6,0)</f>
        <v>87</v>
      </c>
      <c r="K63" s="66">
        <f>VLOOKUP(VALUE(B63),'HK3+HK4'!$B$11:$K$126,7,0)</f>
        <v>87</v>
      </c>
      <c r="L63" s="67">
        <f t="shared" si="15"/>
        <v>87</v>
      </c>
      <c r="M63" s="67">
        <f>VLOOKUP(VALUE(B63),'HK5+HK6'!$B$11:$K$121,6,0)</f>
        <v>87</v>
      </c>
      <c r="N63" s="67">
        <f t="shared" si="11"/>
        <v>87</v>
      </c>
      <c r="O63" s="68">
        <f t="shared" si="3"/>
        <v>87</v>
      </c>
      <c r="P63" s="69" t="str">
        <f t="shared" si="4"/>
        <v>Tốt</v>
      </c>
      <c r="Q63" s="66"/>
      <c r="R63" s="288">
        <f t="shared" si="5"/>
        <v>87</v>
      </c>
      <c r="S63" s="40" t="str">
        <f t="shared" si="6"/>
        <v>Tốt</v>
      </c>
    </row>
    <row r="64" spans="1:19" s="37" customFormat="1" ht="21" customHeight="1">
      <c r="A64" s="41">
        <v>56</v>
      </c>
      <c r="B64" s="65" t="s">
        <v>237</v>
      </c>
      <c r="C64" s="71" t="s">
        <v>153</v>
      </c>
      <c r="D64" s="263" t="s">
        <v>300</v>
      </c>
      <c r="E64" s="42">
        <v>35135</v>
      </c>
      <c r="F64" s="43" t="s">
        <v>315</v>
      </c>
      <c r="G64" s="66">
        <f>VLOOKUP(VALUE(B64),'HK1+HK2'!$B$11:$K$121,6,0)</f>
        <v>77</v>
      </c>
      <c r="H64" s="66">
        <f>VLOOKUP(VALUE(B64),'HK1+HK2'!$B$11:$K$121,7,0)</f>
        <v>87</v>
      </c>
      <c r="I64" s="67">
        <f t="shared" si="14"/>
        <v>82</v>
      </c>
      <c r="J64" s="66">
        <f>VLOOKUP(VALUE(B64),'HK3+HK4'!$B$11:$K$126,6,0)</f>
        <v>85</v>
      </c>
      <c r="K64" s="66">
        <f>VLOOKUP(VALUE(B64),'HK3+HK4'!$B$11:$K$126,7,0)</f>
        <v>87</v>
      </c>
      <c r="L64" s="67">
        <f t="shared" si="15"/>
        <v>86</v>
      </c>
      <c r="M64" s="67">
        <f>VLOOKUP(VALUE(B64),'HK5+HK6'!$B$11:$K$121,6,0)</f>
        <v>85</v>
      </c>
      <c r="N64" s="67">
        <f t="shared" si="11"/>
        <v>85</v>
      </c>
      <c r="O64" s="68">
        <f t="shared" si="3"/>
        <v>84</v>
      </c>
      <c r="P64" s="69" t="str">
        <f t="shared" si="4"/>
        <v>Tốt</v>
      </c>
      <c r="Q64" s="66"/>
      <c r="R64" s="288">
        <f t="shared" si="5"/>
        <v>84</v>
      </c>
      <c r="S64" s="40" t="str">
        <f t="shared" si="6"/>
        <v>Tốt</v>
      </c>
    </row>
    <row r="65" spans="1:19" s="37" customFormat="1" ht="21" customHeight="1">
      <c r="A65" s="41">
        <v>57</v>
      </c>
      <c r="B65" s="65" t="s">
        <v>238</v>
      </c>
      <c r="C65" s="71" t="s">
        <v>154</v>
      </c>
      <c r="D65" s="263" t="s">
        <v>301</v>
      </c>
      <c r="E65" s="42">
        <v>31716</v>
      </c>
      <c r="F65" s="43" t="s">
        <v>315</v>
      </c>
      <c r="G65" s="66">
        <f>VLOOKUP(VALUE(B65),'HK1+HK2'!$B$11:$K$121,6,0)</f>
        <v>90</v>
      </c>
      <c r="H65" s="66">
        <f>VLOOKUP(VALUE(B65),'HK1+HK2'!$B$11:$K$121,7,0)</f>
        <v>90</v>
      </c>
      <c r="I65" s="67">
        <f t="shared" si="14"/>
        <v>90</v>
      </c>
      <c r="J65" s="66">
        <f>VLOOKUP(VALUE(B65),'HK3+HK4'!$B$11:$K$126,6,0)</f>
        <v>89</v>
      </c>
      <c r="K65" s="66">
        <f>VLOOKUP(VALUE(B65),'HK3+HK4'!$B$11:$K$126,7,0)</f>
        <v>90</v>
      </c>
      <c r="L65" s="67">
        <f t="shared" si="15"/>
        <v>89.5</v>
      </c>
      <c r="M65" s="67">
        <f>VLOOKUP(VALUE(B65),'HK5+HK6'!$B$11:$K$121,6,0)</f>
        <v>90</v>
      </c>
      <c r="N65" s="67">
        <f t="shared" si="11"/>
        <v>90</v>
      </c>
      <c r="O65" s="68">
        <f t="shared" si="3"/>
        <v>90</v>
      </c>
      <c r="P65" s="69" t="str">
        <f t="shared" si="4"/>
        <v>Xuất Sắc</v>
      </c>
      <c r="Q65" s="66"/>
      <c r="R65" s="288">
        <f t="shared" si="5"/>
        <v>90</v>
      </c>
      <c r="S65" s="40" t="str">
        <f t="shared" si="6"/>
        <v>Xuất Sắc</v>
      </c>
    </row>
    <row r="66" spans="1:19" s="37" customFormat="1" ht="21" customHeight="1">
      <c r="A66" s="41">
        <v>58</v>
      </c>
      <c r="B66" s="65" t="s">
        <v>239</v>
      </c>
      <c r="C66" s="71" t="s">
        <v>130</v>
      </c>
      <c r="D66" s="263" t="s">
        <v>302</v>
      </c>
      <c r="E66" s="42">
        <v>34923</v>
      </c>
      <c r="F66" s="43" t="s">
        <v>315</v>
      </c>
      <c r="G66" s="66">
        <f>VLOOKUP(VALUE(B66),'HK1+HK2'!$B$11:$K$121,6,0)</f>
        <v>87</v>
      </c>
      <c r="H66" s="66">
        <f>VLOOKUP(VALUE(B66),'HK1+HK2'!$B$11:$K$121,7,0)</f>
        <v>87</v>
      </c>
      <c r="I66" s="67">
        <f t="shared" si="14"/>
        <v>87</v>
      </c>
      <c r="J66" s="66">
        <f>VLOOKUP(VALUE(B66),'HK3+HK4'!$B$11:$K$126,6,0)</f>
        <v>87</v>
      </c>
      <c r="K66" s="66">
        <f>VLOOKUP(VALUE(B66),'HK3+HK4'!$B$11:$K$126,7,0)</f>
        <v>87</v>
      </c>
      <c r="L66" s="67">
        <f t="shared" si="15"/>
        <v>87</v>
      </c>
      <c r="M66" s="67">
        <f>VLOOKUP(VALUE(B66),'HK5+HK6'!$B$11:$K$121,6,0)</f>
        <v>85</v>
      </c>
      <c r="N66" s="67">
        <f t="shared" si="11"/>
        <v>85</v>
      </c>
      <c r="O66" s="68">
        <f t="shared" si="3"/>
        <v>87</v>
      </c>
      <c r="P66" s="69" t="str">
        <f t="shared" si="4"/>
        <v>Tốt</v>
      </c>
      <c r="Q66" s="66"/>
      <c r="R66" s="288">
        <f t="shared" si="5"/>
        <v>87</v>
      </c>
      <c r="S66" s="40" t="str">
        <f t="shared" si="6"/>
        <v>Tốt</v>
      </c>
    </row>
    <row r="67" spans="1:21" s="37" customFormat="1" ht="21" customHeight="1">
      <c r="A67" s="41">
        <v>59</v>
      </c>
      <c r="B67" s="65" t="s">
        <v>240</v>
      </c>
      <c r="C67" s="71" t="s">
        <v>155</v>
      </c>
      <c r="D67" s="263" t="s">
        <v>44</v>
      </c>
      <c r="E67" s="42">
        <v>33970</v>
      </c>
      <c r="F67" s="43" t="s">
        <v>315</v>
      </c>
      <c r="G67" s="286">
        <f>VLOOKUP(VALUE(B67),'HK1+HK2'!$B$11:$K$121,6,0)</f>
        <v>60</v>
      </c>
      <c r="H67" s="66">
        <f>VLOOKUP(VALUE(B67),'HK1+HK2'!$B$11:$K$121,7,0)</f>
        <v>78</v>
      </c>
      <c r="I67" s="67">
        <f t="shared" si="14"/>
        <v>69</v>
      </c>
      <c r="J67" s="66">
        <f>VLOOKUP(VALUE(B67),'HK3+HK4'!$B$11:$K$126,6,0)</f>
        <v>78</v>
      </c>
      <c r="K67" s="66">
        <f>VLOOKUP(VALUE(B67),'HK3+HK4'!$B$11:$K$126,7,0)</f>
        <v>87</v>
      </c>
      <c r="L67" s="67">
        <f t="shared" si="15"/>
        <v>82.5</v>
      </c>
      <c r="M67" s="67">
        <f>VLOOKUP(VALUE(B67),'HK5+HK6'!$B$11:$K$121,6,0)</f>
        <v>90</v>
      </c>
      <c r="N67" s="67">
        <f t="shared" si="11"/>
        <v>90</v>
      </c>
      <c r="O67" s="68">
        <f t="shared" si="3"/>
        <v>79</v>
      </c>
      <c r="P67" s="69" t="str">
        <f t="shared" si="4"/>
        <v>Khá</v>
      </c>
      <c r="Q67" s="66"/>
      <c r="R67" s="288">
        <f t="shared" si="5"/>
        <v>79</v>
      </c>
      <c r="S67" s="40" t="str">
        <f t="shared" si="6"/>
        <v>Khá</v>
      </c>
      <c r="T67" s="266" t="s">
        <v>365</v>
      </c>
      <c r="U67" s="267"/>
    </row>
    <row r="68" spans="1:19" s="37" customFormat="1" ht="21" customHeight="1">
      <c r="A68" s="41">
        <v>60</v>
      </c>
      <c r="B68" s="65" t="s">
        <v>241</v>
      </c>
      <c r="C68" s="71" t="s">
        <v>156</v>
      </c>
      <c r="D68" s="263" t="s">
        <v>303</v>
      </c>
      <c r="E68" s="42">
        <v>34992</v>
      </c>
      <c r="F68" s="43" t="s">
        <v>315</v>
      </c>
      <c r="G68" s="66">
        <f>VLOOKUP(VALUE(B68),'HK1+HK2'!$B$11:$K$121,6,0)</f>
        <v>87</v>
      </c>
      <c r="H68" s="66">
        <f>VLOOKUP(VALUE(B68),'HK1+HK2'!$B$11:$K$121,7,0)</f>
        <v>90</v>
      </c>
      <c r="I68" s="67">
        <f t="shared" si="14"/>
        <v>88.5</v>
      </c>
      <c r="J68" s="66">
        <f>VLOOKUP(VALUE(B68),'HK3+HK4'!$B$11:$K$126,6,0)</f>
        <v>87</v>
      </c>
      <c r="K68" s="66">
        <f>VLOOKUP(VALUE(B68),'HK3+HK4'!$B$11:$K$126,7,0)</f>
        <v>87</v>
      </c>
      <c r="L68" s="67">
        <f t="shared" si="15"/>
        <v>87</v>
      </c>
      <c r="M68" s="67">
        <f>VLOOKUP(VALUE(B68),'HK5+HK6'!$B$11:$K$121,6,0)</f>
        <v>90</v>
      </c>
      <c r="N68" s="67">
        <f t="shared" si="11"/>
        <v>90</v>
      </c>
      <c r="O68" s="68">
        <f t="shared" si="3"/>
        <v>88</v>
      </c>
      <c r="P68" s="69" t="str">
        <f t="shared" si="4"/>
        <v>Tốt</v>
      </c>
      <c r="Q68" s="66"/>
      <c r="R68" s="288">
        <f t="shared" si="5"/>
        <v>88</v>
      </c>
      <c r="S68" s="40" t="str">
        <f t="shared" si="6"/>
        <v>Tốt</v>
      </c>
    </row>
    <row r="69" spans="1:19" s="37" customFormat="1" ht="21" customHeight="1">
      <c r="A69" s="41">
        <v>61</v>
      </c>
      <c r="B69" s="65" t="s">
        <v>242</v>
      </c>
      <c r="C69" s="71" t="s">
        <v>157</v>
      </c>
      <c r="D69" s="263" t="s">
        <v>304</v>
      </c>
      <c r="E69" s="42">
        <v>34591</v>
      </c>
      <c r="F69" s="43" t="s">
        <v>315</v>
      </c>
      <c r="G69" s="66">
        <f>VLOOKUP(VALUE(B69),'HK1+HK2'!$B$11:$K$121,6,0)</f>
        <v>87</v>
      </c>
      <c r="H69" s="66">
        <f>VLOOKUP(VALUE(B69),'HK1+HK2'!$B$11:$K$121,7,0)</f>
        <v>87</v>
      </c>
      <c r="I69" s="67">
        <f t="shared" si="14"/>
        <v>87</v>
      </c>
      <c r="J69" s="66">
        <f>VLOOKUP(VALUE(B69),'HK3+HK4'!$B$11:$K$126,6,0)</f>
        <v>87</v>
      </c>
      <c r="K69" s="66">
        <f>VLOOKUP(VALUE(B69),'HK3+HK4'!$B$11:$K$126,7,0)</f>
        <v>77</v>
      </c>
      <c r="L69" s="67">
        <f t="shared" si="15"/>
        <v>82</v>
      </c>
      <c r="M69" s="67">
        <f>VLOOKUP(VALUE(B69),'HK5+HK6'!$B$11:$K$121,6,0)</f>
        <v>80</v>
      </c>
      <c r="N69" s="67">
        <f t="shared" si="11"/>
        <v>80</v>
      </c>
      <c r="O69" s="68">
        <f t="shared" si="3"/>
        <v>84</v>
      </c>
      <c r="P69" s="69" t="str">
        <f t="shared" si="4"/>
        <v>Tốt</v>
      </c>
      <c r="Q69" s="66"/>
      <c r="R69" s="288">
        <f t="shared" si="5"/>
        <v>84</v>
      </c>
      <c r="S69" s="40" t="str">
        <f t="shared" si="6"/>
        <v>Tốt</v>
      </c>
    </row>
    <row r="70" spans="1:19" s="37" customFormat="1" ht="21" customHeight="1">
      <c r="A70" s="41">
        <v>62</v>
      </c>
      <c r="B70" s="65" t="s">
        <v>243</v>
      </c>
      <c r="C70" s="71" t="s">
        <v>134</v>
      </c>
      <c r="D70" s="263" t="s">
        <v>304</v>
      </c>
      <c r="E70" s="42">
        <v>35391</v>
      </c>
      <c r="F70" s="43" t="s">
        <v>315</v>
      </c>
      <c r="G70" s="66">
        <f>VLOOKUP(VALUE(B70),'HK1+HK2'!$B$11:$K$121,6,0)</f>
        <v>87</v>
      </c>
      <c r="H70" s="66">
        <f>VLOOKUP(VALUE(B70),'HK1+HK2'!$B$11:$K$121,7,0)</f>
        <v>90</v>
      </c>
      <c r="I70" s="67">
        <f t="shared" si="14"/>
        <v>88.5</v>
      </c>
      <c r="J70" s="66">
        <f>VLOOKUP(VALUE(B70),'HK3+HK4'!$B$11:$K$126,6,0)</f>
        <v>88</v>
      </c>
      <c r="K70" s="66">
        <f>VLOOKUP(VALUE(B70),'HK3+HK4'!$B$11:$K$126,7,0)</f>
        <v>90</v>
      </c>
      <c r="L70" s="67">
        <f t="shared" si="15"/>
        <v>89</v>
      </c>
      <c r="M70" s="67">
        <f>VLOOKUP(VALUE(B70),'HK5+HK6'!$B$11:$K$121,6,0)</f>
        <v>86</v>
      </c>
      <c r="N70" s="67">
        <f t="shared" si="11"/>
        <v>86</v>
      </c>
      <c r="O70" s="68">
        <f t="shared" si="3"/>
        <v>88</v>
      </c>
      <c r="P70" s="69" t="str">
        <f t="shared" si="4"/>
        <v>Tốt</v>
      </c>
      <c r="Q70" s="66"/>
      <c r="R70" s="288">
        <f t="shared" si="5"/>
        <v>88</v>
      </c>
      <c r="S70" s="40" t="str">
        <f t="shared" si="6"/>
        <v>Tốt</v>
      </c>
    </row>
    <row r="71" spans="1:19" s="37" customFormat="1" ht="21" customHeight="1">
      <c r="A71" s="41">
        <v>63</v>
      </c>
      <c r="B71" s="65" t="s">
        <v>244</v>
      </c>
      <c r="C71" s="71" t="s">
        <v>42</v>
      </c>
      <c r="D71" s="263" t="s">
        <v>305</v>
      </c>
      <c r="E71" s="42">
        <v>35393</v>
      </c>
      <c r="F71" s="43" t="s">
        <v>315</v>
      </c>
      <c r="G71" s="66">
        <f>VLOOKUP(VALUE(B71),'HK1+HK2'!$B$11:$K$121,6,0)</f>
        <v>87</v>
      </c>
      <c r="H71" s="66">
        <f>VLOOKUP(VALUE(B71),'HK1+HK2'!$B$11:$K$121,7,0)</f>
        <v>87</v>
      </c>
      <c r="I71" s="67">
        <f t="shared" si="14"/>
        <v>87</v>
      </c>
      <c r="J71" s="66">
        <f>VLOOKUP(VALUE(B71),'HK3+HK4'!$B$11:$K$126,6,0)</f>
        <v>87</v>
      </c>
      <c r="K71" s="66">
        <f>VLOOKUP(VALUE(B71),'HK3+HK4'!$B$11:$K$126,7,0)</f>
        <v>87</v>
      </c>
      <c r="L71" s="67">
        <f t="shared" si="15"/>
        <v>87</v>
      </c>
      <c r="M71" s="67">
        <f>VLOOKUP(VALUE(B71),'HK5+HK6'!$B$11:$K$121,6,0)</f>
        <v>87</v>
      </c>
      <c r="N71" s="67">
        <f t="shared" si="11"/>
        <v>87</v>
      </c>
      <c r="O71" s="68">
        <f t="shared" si="3"/>
        <v>87</v>
      </c>
      <c r="P71" s="69" t="str">
        <f t="shared" si="4"/>
        <v>Tốt</v>
      </c>
      <c r="Q71" s="66"/>
      <c r="R71" s="288">
        <f t="shared" si="5"/>
        <v>87</v>
      </c>
      <c r="S71" s="40" t="str">
        <f t="shared" si="6"/>
        <v>Tốt</v>
      </c>
    </row>
    <row r="72" spans="1:21" s="37" customFormat="1" ht="21" customHeight="1">
      <c r="A72" s="41">
        <v>64</v>
      </c>
      <c r="B72" s="65" t="s">
        <v>245</v>
      </c>
      <c r="C72" s="71" t="s">
        <v>31</v>
      </c>
      <c r="D72" s="263" t="s">
        <v>45</v>
      </c>
      <c r="E72" s="42">
        <v>33496</v>
      </c>
      <c r="F72" s="43" t="s">
        <v>315</v>
      </c>
      <c r="G72" s="66">
        <f>VLOOKUP(VALUE(B72),'HK1+HK2'!$B$11:$K$121,6,0)</f>
        <v>87</v>
      </c>
      <c r="H72" s="286">
        <f>VLOOKUP(VALUE(B72),'HK1+HK2'!$B$11:$K$121,7,0)</f>
        <v>60</v>
      </c>
      <c r="I72" s="67">
        <f t="shared" si="14"/>
        <v>73.5</v>
      </c>
      <c r="J72" s="66">
        <f>VLOOKUP(VALUE(B72),'HK3+HK4'!$B$11:$K$126,6,0)</f>
        <v>89</v>
      </c>
      <c r="K72" s="66">
        <f>VLOOKUP(VALUE(B72),'HK3+HK4'!$B$11:$K$126,7,0)</f>
        <v>90</v>
      </c>
      <c r="L72" s="67">
        <f t="shared" si="15"/>
        <v>89.5</v>
      </c>
      <c r="M72" s="67">
        <f>VLOOKUP(VALUE(B72),'HK5+HK6'!$B$11:$K$121,6,0)</f>
        <v>90</v>
      </c>
      <c r="N72" s="67">
        <f aca="true" t="shared" si="16" ref="N72:N103">AVERAGE(M72:M72)</f>
        <v>90</v>
      </c>
      <c r="O72" s="68">
        <f t="shared" si="3"/>
        <v>83</v>
      </c>
      <c r="P72" s="69" t="str">
        <f t="shared" si="4"/>
        <v>Tốt</v>
      </c>
      <c r="Q72" s="66"/>
      <c r="R72" s="288">
        <f t="shared" si="5"/>
        <v>83</v>
      </c>
      <c r="S72" s="40" t="str">
        <f t="shared" si="6"/>
        <v>Tốt</v>
      </c>
      <c r="T72" s="266" t="s">
        <v>365</v>
      </c>
      <c r="U72" s="267"/>
    </row>
    <row r="73" spans="1:19" s="37" customFormat="1" ht="21" customHeight="1">
      <c r="A73" s="41">
        <v>65</v>
      </c>
      <c r="B73" s="65" t="s">
        <v>246</v>
      </c>
      <c r="C73" s="71" t="s">
        <v>158</v>
      </c>
      <c r="D73" s="263" t="s">
        <v>45</v>
      </c>
      <c r="E73" s="42">
        <v>34472</v>
      </c>
      <c r="F73" s="43" t="s">
        <v>315</v>
      </c>
      <c r="G73" s="66">
        <f>VLOOKUP(VALUE(B73),'HK1+HK2'!$B$11:$K$121,6,0)</f>
        <v>87</v>
      </c>
      <c r="H73" s="66">
        <f>VLOOKUP(VALUE(B73),'HK1+HK2'!$B$11:$K$121,7,0)</f>
        <v>87</v>
      </c>
      <c r="I73" s="67">
        <f t="shared" si="14"/>
        <v>87</v>
      </c>
      <c r="J73" s="66">
        <f>VLOOKUP(VALUE(B73),'HK3+HK4'!$B$11:$K$126,6,0)</f>
        <v>87</v>
      </c>
      <c r="K73" s="66">
        <f>VLOOKUP(VALUE(B73),'HK3+HK4'!$B$11:$K$126,7,0)</f>
        <v>87</v>
      </c>
      <c r="L73" s="67">
        <f t="shared" si="15"/>
        <v>87</v>
      </c>
      <c r="M73" s="67">
        <f>VLOOKUP(VALUE(B73),'HK5+HK6'!$B$11:$K$121,6,0)</f>
        <v>87</v>
      </c>
      <c r="N73" s="67">
        <f t="shared" si="16"/>
        <v>87</v>
      </c>
      <c r="O73" s="68">
        <f t="shared" si="3"/>
        <v>87</v>
      </c>
      <c r="P73" s="69" t="str">
        <f aca="true" t="shared" si="17" ref="P73:P100">IF(O73&gt;=90,"Xuất Sắc",IF(O73&gt;=80,"Tốt",IF(O73&gt;=65,"Khá",IF(O73&gt;=50,"TB ",IF(O73&gt;=35,"Yếu","Kém")))))</f>
        <v>Tốt</v>
      </c>
      <c r="Q73" s="66"/>
      <c r="R73" s="288">
        <f t="shared" si="5"/>
        <v>87</v>
      </c>
      <c r="S73" s="40" t="str">
        <f t="shared" si="6"/>
        <v>Tốt</v>
      </c>
    </row>
    <row r="74" spans="1:19" s="37" customFormat="1" ht="21" customHeight="1">
      <c r="A74" s="41">
        <v>66</v>
      </c>
      <c r="B74" s="65" t="s">
        <v>247</v>
      </c>
      <c r="C74" s="71" t="s">
        <v>159</v>
      </c>
      <c r="D74" s="263" t="s">
        <v>45</v>
      </c>
      <c r="E74" s="42">
        <v>33613</v>
      </c>
      <c r="F74" s="43" t="s">
        <v>315</v>
      </c>
      <c r="G74" s="66">
        <f>VLOOKUP(VALUE(B74),'HK1+HK2'!$B$11:$K$121,6,0)</f>
        <v>90</v>
      </c>
      <c r="H74" s="66">
        <f>VLOOKUP(VALUE(B74),'HK1+HK2'!$B$11:$K$121,7,0)</f>
        <v>80</v>
      </c>
      <c r="I74" s="67">
        <f t="shared" si="14"/>
        <v>85</v>
      </c>
      <c r="J74" s="66">
        <f>VLOOKUP(VALUE(B74),'HK3+HK4'!$B$11:$K$126,6,0)</f>
        <v>90</v>
      </c>
      <c r="K74" s="66">
        <f>VLOOKUP(VALUE(B74),'HK3+HK4'!$B$11:$K$126,7,0)</f>
        <v>90</v>
      </c>
      <c r="L74" s="67">
        <f t="shared" si="15"/>
        <v>90</v>
      </c>
      <c r="M74" s="67">
        <f>VLOOKUP(VALUE(B74),'HK5+HK6'!$B$11:$K$121,6,0)</f>
        <v>90</v>
      </c>
      <c r="N74" s="67">
        <f t="shared" si="16"/>
        <v>90</v>
      </c>
      <c r="O74" s="68">
        <f aca="true" t="shared" si="18" ref="O74:O104">ROUND((G74+H74+J74+K74+M74)/5,0)</f>
        <v>88</v>
      </c>
      <c r="P74" s="69" t="str">
        <f t="shared" si="17"/>
        <v>Tốt</v>
      </c>
      <c r="Q74" s="66"/>
      <c r="R74" s="288">
        <f aca="true" t="shared" si="19" ref="R74:R104">ROUND((G74+H74+J74+K74+M74)/5,0)</f>
        <v>88</v>
      </c>
      <c r="S74" s="40" t="str">
        <f aca="true" t="shared" si="20" ref="S74:S104">IF(R74&gt;=90,"Xuất Sắc",IF(R74&gt;=80,"Tốt",IF(R74&gt;=65,"Khá",IF(R74&gt;=50,"TB ",IF(R74&gt;=35,"Yếu","Kém")))))</f>
        <v>Tốt</v>
      </c>
    </row>
    <row r="75" spans="1:19" s="37" customFormat="1" ht="21" customHeight="1">
      <c r="A75" s="41">
        <v>67</v>
      </c>
      <c r="B75" s="65" t="s">
        <v>248</v>
      </c>
      <c r="C75" s="71" t="s">
        <v>31</v>
      </c>
      <c r="D75" s="263" t="s">
        <v>306</v>
      </c>
      <c r="E75" s="42">
        <v>30389</v>
      </c>
      <c r="F75" s="43" t="s">
        <v>315</v>
      </c>
      <c r="G75" s="66">
        <f>VLOOKUP(VALUE(B75),'HK1+HK2'!$B$11:$K$121,6,0)</f>
        <v>87</v>
      </c>
      <c r="H75" s="66">
        <f>VLOOKUP(VALUE(B75),'HK1+HK2'!$B$11:$K$121,7,0)</f>
        <v>80</v>
      </c>
      <c r="I75" s="67">
        <f>AVERAGE(G75:H75)</f>
        <v>83.5</v>
      </c>
      <c r="J75" s="66">
        <f>VLOOKUP(VALUE(B75),'HK3+HK4'!$B$11:$K$126,6,0)</f>
        <v>86</v>
      </c>
      <c r="K75" s="66">
        <f>VLOOKUP(VALUE(B75),'HK3+HK4'!$B$11:$K$126,7,0)</f>
        <v>85</v>
      </c>
      <c r="L75" s="67">
        <f>AVERAGE(J75:K75)</f>
        <v>85.5</v>
      </c>
      <c r="M75" s="67">
        <f>VLOOKUP(VALUE(B75),'HK5+HK6'!$B$11:$K$121,6,0)</f>
        <v>85</v>
      </c>
      <c r="N75" s="67">
        <f t="shared" si="16"/>
        <v>85</v>
      </c>
      <c r="O75" s="68">
        <f t="shared" si="18"/>
        <v>85</v>
      </c>
      <c r="P75" s="69" t="str">
        <f t="shared" si="17"/>
        <v>Tốt</v>
      </c>
      <c r="Q75" s="66"/>
      <c r="R75" s="288">
        <f t="shared" si="19"/>
        <v>85</v>
      </c>
      <c r="S75" s="40" t="str">
        <f t="shared" si="20"/>
        <v>Tốt</v>
      </c>
    </row>
    <row r="76" spans="1:19" s="37" customFormat="1" ht="21" customHeight="1">
      <c r="A76" s="41">
        <v>68</v>
      </c>
      <c r="B76" s="65" t="s">
        <v>249</v>
      </c>
      <c r="C76" s="71" t="s">
        <v>160</v>
      </c>
      <c r="D76" s="263" t="s">
        <v>306</v>
      </c>
      <c r="E76" s="42">
        <v>34231</v>
      </c>
      <c r="F76" s="43" t="s">
        <v>315</v>
      </c>
      <c r="G76" s="66">
        <f>VLOOKUP(VALUE(B76),'HK1+HK2'!$B$11:$K$121,6,0)</f>
        <v>87</v>
      </c>
      <c r="H76" s="66">
        <f>VLOOKUP(VALUE(B76),'HK1+HK2'!$B$11:$K$121,7,0)</f>
        <v>87</v>
      </c>
      <c r="I76" s="67">
        <f aca="true" t="shared" si="21" ref="I76:I87">AVERAGE(G76:H76)</f>
        <v>87</v>
      </c>
      <c r="J76" s="66">
        <f>VLOOKUP(VALUE(B76),'HK3+HK4'!$B$11:$K$126,6,0)</f>
        <v>87</v>
      </c>
      <c r="K76" s="66">
        <f>VLOOKUP(VALUE(B76),'HK3+HK4'!$B$11:$K$126,7,0)</f>
        <v>87</v>
      </c>
      <c r="L76" s="67">
        <f aca="true" t="shared" si="22" ref="L76:L87">AVERAGE(J76:K76)</f>
        <v>87</v>
      </c>
      <c r="M76" s="67">
        <f>VLOOKUP(VALUE(B76),'HK5+HK6'!$B$11:$K$121,6,0)</f>
        <v>90</v>
      </c>
      <c r="N76" s="67">
        <f t="shared" si="16"/>
        <v>90</v>
      </c>
      <c r="O76" s="68">
        <f t="shared" si="18"/>
        <v>88</v>
      </c>
      <c r="P76" s="69" t="str">
        <f t="shared" si="17"/>
        <v>Tốt</v>
      </c>
      <c r="Q76" s="66"/>
      <c r="R76" s="288">
        <f t="shared" si="19"/>
        <v>88</v>
      </c>
      <c r="S76" s="40" t="str">
        <f t="shared" si="20"/>
        <v>Tốt</v>
      </c>
    </row>
    <row r="77" spans="1:19" s="37" customFormat="1" ht="21" customHeight="1">
      <c r="A77" s="41">
        <v>69</v>
      </c>
      <c r="B77" s="65" t="s">
        <v>250</v>
      </c>
      <c r="C77" s="71" t="s">
        <v>161</v>
      </c>
      <c r="D77" s="263" t="s">
        <v>48</v>
      </c>
      <c r="E77" s="42">
        <v>35371</v>
      </c>
      <c r="F77" s="43" t="s">
        <v>315</v>
      </c>
      <c r="G77" s="66">
        <f>VLOOKUP(VALUE(B77),'HK1+HK2'!$B$11:$K$121,6,0)</f>
        <v>77</v>
      </c>
      <c r="H77" s="66">
        <f>VLOOKUP(VALUE(B77),'HK1+HK2'!$B$11:$K$121,7,0)</f>
        <v>77</v>
      </c>
      <c r="I77" s="67">
        <f t="shared" si="21"/>
        <v>77</v>
      </c>
      <c r="J77" s="66">
        <f>VLOOKUP(VALUE(B77),'HK3+HK4'!$B$11:$K$126,6,0)</f>
        <v>85</v>
      </c>
      <c r="K77" s="66">
        <f>VLOOKUP(VALUE(B77),'HK3+HK4'!$B$11:$K$126,7,0)</f>
        <v>87</v>
      </c>
      <c r="L77" s="67">
        <f t="shared" si="22"/>
        <v>86</v>
      </c>
      <c r="M77" s="67">
        <f>VLOOKUP(VALUE(B77),'HK5+HK6'!$B$11:$K$121,6,0)</f>
        <v>85</v>
      </c>
      <c r="N77" s="67">
        <f t="shared" si="16"/>
        <v>85</v>
      </c>
      <c r="O77" s="68">
        <f t="shared" si="18"/>
        <v>82</v>
      </c>
      <c r="P77" s="69" t="str">
        <f t="shared" si="17"/>
        <v>Tốt</v>
      </c>
      <c r="Q77" s="66"/>
      <c r="R77" s="288">
        <f t="shared" si="19"/>
        <v>82</v>
      </c>
      <c r="S77" s="40" t="str">
        <f t="shared" si="20"/>
        <v>Tốt</v>
      </c>
    </row>
    <row r="78" spans="1:19" s="37" customFormat="1" ht="21" customHeight="1">
      <c r="A78" s="41">
        <v>70</v>
      </c>
      <c r="B78" s="65" t="s">
        <v>251</v>
      </c>
      <c r="C78" s="71" t="s">
        <v>38</v>
      </c>
      <c r="D78" s="263" t="s">
        <v>48</v>
      </c>
      <c r="E78" s="42">
        <v>35187</v>
      </c>
      <c r="F78" s="43" t="s">
        <v>315</v>
      </c>
      <c r="G78" s="66">
        <f>VLOOKUP(VALUE(B78),'HK1+HK2'!$B$11:$K$121,6,0)</f>
        <v>77</v>
      </c>
      <c r="H78" s="66">
        <f>VLOOKUP(VALUE(B78),'HK1+HK2'!$B$11:$K$121,7,0)</f>
        <v>77</v>
      </c>
      <c r="I78" s="67">
        <f t="shared" si="21"/>
        <v>77</v>
      </c>
      <c r="J78" s="66">
        <f>VLOOKUP(VALUE(B78),'HK3+HK4'!$B$11:$K$126,6,0)</f>
        <v>76</v>
      </c>
      <c r="K78" s="66">
        <f>VLOOKUP(VALUE(B78),'HK3+HK4'!$B$11:$K$126,7,0)</f>
        <v>87</v>
      </c>
      <c r="L78" s="67">
        <f t="shared" si="22"/>
        <v>81.5</v>
      </c>
      <c r="M78" s="67">
        <f>VLOOKUP(VALUE(B78),'HK5+HK6'!$B$11:$K$121,6,0)</f>
        <v>77</v>
      </c>
      <c r="N78" s="67">
        <f t="shared" si="16"/>
        <v>77</v>
      </c>
      <c r="O78" s="68">
        <f t="shared" si="18"/>
        <v>79</v>
      </c>
      <c r="P78" s="69" t="str">
        <f t="shared" si="17"/>
        <v>Khá</v>
      </c>
      <c r="Q78" s="66"/>
      <c r="R78" s="288">
        <f t="shared" si="19"/>
        <v>79</v>
      </c>
      <c r="S78" s="40" t="str">
        <f t="shared" si="20"/>
        <v>Khá</v>
      </c>
    </row>
    <row r="79" spans="1:19" s="37" customFormat="1" ht="21" customHeight="1">
      <c r="A79" s="41">
        <v>71</v>
      </c>
      <c r="B79" s="65" t="s">
        <v>252</v>
      </c>
      <c r="C79" s="71" t="s">
        <v>162</v>
      </c>
      <c r="D79" s="263" t="s">
        <v>48</v>
      </c>
      <c r="E79" s="42">
        <v>34868</v>
      </c>
      <c r="F79" s="43" t="s">
        <v>315</v>
      </c>
      <c r="G79" s="66">
        <f>VLOOKUP(VALUE(B79),'HK1+HK2'!$B$11:$K$121,6,0)</f>
        <v>87</v>
      </c>
      <c r="H79" s="66">
        <f>VLOOKUP(VALUE(B79),'HK1+HK2'!$B$11:$K$121,7,0)</f>
        <v>90</v>
      </c>
      <c r="I79" s="67">
        <f t="shared" si="21"/>
        <v>88.5</v>
      </c>
      <c r="J79" s="66">
        <f>VLOOKUP(VALUE(B79),'HK3+HK4'!$B$11:$K$126,6,0)</f>
        <v>87</v>
      </c>
      <c r="K79" s="66">
        <f>VLOOKUP(VALUE(B79),'HK3+HK4'!$B$11:$K$126,7,0)</f>
        <v>87</v>
      </c>
      <c r="L79" s="67">
        <f t="shared" si="22"/>
        <v>87</v>
      </c>
      <c r="M79" s="67">
        <f>VLOOKUP(VALUE(B79),'HK5+HK6'!$B$11:$K$121,6,0)</f>
        <v>85</v>
      </c>
      <c r="N79" s="67">
        <f t="shared" si="16"/>
        <v>85</v>
      </c>
      <c r="O79" s="68">
        <f t="shared" si="18"/>
        <v>87</v>
      </c>
      <c r="P79" s="69" t="str">
        <f t="shared" si="17"/>
        <v>Tốt</v>
      </c>
      <c r="Q79" s="66"/>
      <c r="R79" s="288">
        <f t="shared" si="19"/>
        <v>87</v>
      </c>
      <c r="S79" s="40" t="str">
        <f t="shared" si="20"/>
        <v>Tốt</v>
      </c>
    </row>
    <row r="80" spans="1:19" s="37" customFormat="1" ht="21" customHeight="1">
      <c r="A80" s="41">
        <v>72</v>
      </c>
      <c r="B80" s="65" t="s">
        <v>253</v>
      </c>
      <c r="C80" s="71" t="s">
        <v>74</v>
      </c>
      <c r="D80" s="263" t="s">
        <v>48</v>
      </c>
      <c r="E80" s="42">
        <v>32766</v>
      </c>
      <c r="F80" s="43" t="s">
        <v>315</v>
      </c>
      <c r="G80" s="66">
        <f>VLOOKUP(VALUE(B80),'HK1+HK2'!$B$11:$K$121,6,0)</f>
        <v>80</v>
      </c>
      <c r="H80" s="66">
        <f>VLOOKUP(VALUE(B80),'HK1+HK2'!$B$11:$K$121,7,0)</f>
        <v>80</v>
      </c>
      <c r="I80" s="67">
        <f t="shared" si="21"/>
        <v>80</v>
      </c>
      <c r="J80" s="66">
        <f>VLOOKUP(VALUE(B80),'HK3+HK4'!$B$11:$K$126,6,0)</f>
        <v>90</v>
      </c>
      <c r="K80" s="66">
        <f>VLOOKUP(VALUE(B80),'HK3+HK4'!$B$11:$K$126,7,0)</f>
        <v>90</v>
      </c>
      <c r="L80" s="67">
        <f t="shared" si="22"/>
        <v>90</v>
      </c>
      <c r="M80" s="67">
        <f>VLOOKUP(VALUE(B80),'HK5+HK6'!$B$11:$K$121,6,0)</f>
        <v>90</v>
      </c>
      <c r="N80" s="67">
        <f t="shared" si="16"/>
        <v>90</v>
      </c>
      <c r="O80" s="68">
        <f t="shared" si="18"/>
        <v>86</v>
      </c>
      <c r="P80" s="69" t="str">
        <f t="shared" si="17"/>
        <v>Tốt</v>
      </c>
      <c r="Q80" s="66"/>
      <c r="R80" s="288">
        <f t="shared" si="19"/>
        <v>86</v>
      </c>
      <c r="S80" s="40" t="str">
        <f t="shared" si="20"/>
        <v>Tốt</v>
      </c>
    </row>
    <row r="81" spans="1:19" s="37" customFormat="1" ht="21" customHeight="1">
      <c r="A81" s="41">
        <v>73</v>
      </c>
      <c r="B81" s="65" t="s">
        <v>254</v>
      </c>
      <c r="C81" s="71" t="s">
        <v>163</v>
      </c>
      <c r="D81" s="263" t="s">
        <v>307</v>
      </c>
      <c r="E81" s="42">
        <v>32830</v>
      </c>
      <c r="F81" s="43" t="s">
        <v>315</v>
      </c>
      <c r="G81" s="66">
        <f>VLOOKUP(VALUE(B81),'HK1+HK2'!$B$11:$K$121,6,0)</f>
        <v>87</v>
      </c>
      <c r="H81" s="66">
        <f>VLOOKUP(VALUE(B81),'HK1+HK2'!$B$11:$K$121,7,0)</f>
        <v>80</v>
      </c>
      <c r="I81" s="67">
        <f t="shared" si="21"/>
        <v>83.5</v>
      </c>
      <c r="J81" s="66">
        <f>VLOOKUP(VALUE(B81),'HK3+HK4'!$B$11:$K$126,6,0)</f>
        <v>87</v>
      </c>
      <c r="K81" s="66">
        <f>VLOOKUP(VALUE(B81),'HK3+HK4'!$B$11:$K$126,7,0)</f>
        <v>87</v>
      </c>
      <c r="L81" s="67">
        <f t="shared" si="22"/>
        <v>87</v>
      </c>
      <c r="M81" s="67">
        <f>VLOOKUP(VALUE(B81),'HK5+HK6'!$B$11:$K$121,6,0)</f>
        <v>87</v>
      </c>
      <c r="N81" s="67">
        <f t="shared" si="16"/>
        <v>87</v>
      </c>
      <c r="O81" s="68">
        <f t="shared" si="18"/>
        <v>86</v>
      </c>
      <c r="P81" s="69" t="str">
        <f t="shared" si="17"/>
        <v>Tốt</v>
      </c>
      <c r="Q81" s="66"/>
      <c r="R81" s="288">
        <f t="shared" si="19"/>
        <v>86</v>
      </c>
      <c r="S81" s="40" t="str">
        <f t="shared" si="20"/>
        <v>Tốt</v>
      </c>
    </row>
    <row r="82" spans="1:19" s="37" customFormat="1" ht="21" customHeight="1">
      <c r="A82" s="41">
        <v>74</v>
      </c>
      <c r="B82" s="65" t="s">
        <v>255</v>
      </c>
      <c r="C82" s="71" t="s">
        <v>164</v>
      </c>
      <c r="D82" s="263" t="s">
        <v>308</v>
      </c>
      <c r="E82" s="42">
        <v>34724</v>
      </c>
      <c r="F82" s="43" t="s">
        <v>315</v>
      </c>
      <c r="G82" s="66">
        <f>VLOOKUP(VALUE(B82),'HK1+HK2'!$B$11:$K$121,6,0)</f>
        <v>87</v>
      </c>
      <c r="H82" s="66">
        <f>VLOOKUP(VALUE(B82),'HK1+HK2'!$B$11:$K$121,7,0)</f>
        <v>87</v>
      </c>
      <c r="I82" s="67">
        <f t="shared" si="21"/>
        <v>87</v>
      </c>
      <c r="J82" s="66">
        <f>VLOOKUP(VALUE(B82),'HK3+HK4'!$B$11:$K$126,6,0)</f>
        <v>87</v>
      </c>
      <c r="K82" s="66">
        <f>VLOOKUP(VALUE(B82),'HK3+HK4'!$B$11:$K$126,7,0)</f>
        <v>87</v>
      </c>
      <c r="L82" s="67">
        <f t="shared" si="22"/>
        <v>87</v>
      </c>
      <c r="M82" s="67">
        <f>VLOOKUP(VALUE(B82),'HK5+HK6'!$B$11:$K$121,6,0)</f>
        <v>87</v>
      </c>
      <c r="N82" s="67">
        <f t="shared" si="16"/>
        <v>87</v>
      </c>
      <c r="O82" s="68">
        <f t="shared" si="18"/>
        <v>87</v>
      </c>
      <c r="P82" s="69" t="str">
        <f t="shared" si="17"/>
        <v>Tốt</v>
      </c>
      <c r="Q82" s="66"/>
      <c r="R82" s="288">
        <f t="shared" si="19"/>
        <v>87</v>
      </c>
      <c r="S82" s="40" t="str">
        <f t="shared" si="20"/>
        <v>Tốt</v>
      </c>
    </row>
    <row r="83" spans="1:19" s="37" customFormat="1" ht="21" customHeight="1">
      <c r="A83" s="41">
        <v>75</v>
      </c>
      <c r="B83" s="65" t="s">
        <v>256</v>
      </c>
      <c r="C83" s="71" t="s">
        <v>165</v>
      </c>
      <c r="D83" s="263" t="s">
        <v>308</v>
      </c>
      <c r="E83" s="42">
        <v>34870</v>
      </c>
      <c r="F83" s="43" t="s">
        <v>315</v>
      </c>
      <c r="G83" s="66">
        <f>VLOOKUP(VALUE(B83),'HK1+HK2'!$B$11:$K$121,6,0)</f>
        <v>87</v>
      </c>
      <c r="H83" s="66">
        <f>VLOOKUP(VALUE(B83),'HK1+HK2'!$B$11:$K$121,7,0)</f>
        <v>80</v>
      </c>
      <c r="I83" s="67">
        <f t="shared" si="21"/>
        <v>83.5</v>
      </c>
      <c r="J83" s="66">
        <f>VLOOKUP(VALUE(B83),'HK3+HK4'!$B$11:$K$126,6,0)</f>
        <v>87</v>
      </c>
      <c r="K83" s="66">
        <f>VLOOKUP(VALUE(B83),'HK3+HK4'!$B$11:$K$126,7,0)</f>
        <v>77</v>
      </c>
      <c r="L83" s="67">
        <f t="shared" si="22"/>
        <v>82</v>
      </c>
      <c r="M83" s="67">
        <f>VLOOKUP(VALUE(B83),'HK5+HK6'!$B$11:$K$121,6,0)</f>
        <v>87</v>
      </c>
      <c r="N83" s="67">
        <f t="shared" si="16"/>
        <v>87</v>
      </c>
      <c r="O83" s="68">
        <f t="shared" si="18"/>
        <v>84</v>
      </c>
      <c r="P83" s="69" t="str">
        <f t="shared" si="17"/>
        <v>Tốt</v>
      </c>
      <c r="Q83" s="66"/>
      <c r="R83" s="288">
        <f t="shared" si="19"/>
        <v>84</v>
      </c>
      <c r="S83" s="40" t="str">
        <f t="shared" si="20"/>
        <v>Tốt</v>
      </c>
    </row>
    <row r="84" spans="1:19" s="37" customFormat="1" ht="21" customHeight="1">
      <c r="A84" s="41">
        <v>76</v>
      </c>
      <c r="B84" s="65" t="s">
        <v>257</v>
      </c>
      <c r="C84" s="71" t="s">
        <v>49</v>
      </c>
      <c r="D84" s="263" t="s">
        <v>50</v>
      </c>
      <c r="E84" s="42">
        <v>34711</v>
      </c>
      <c r="F84" s="43" t="s">
        <v>315</v>
      </c>
      <c r="G84" s="66">
        <v>79</v>
      </c>
      <c r="H84" s="66">
        <v>83</v>
      </c>
      <c r="I84" s="67">
        <f t="shared" si="21"/>
        <v>81</v>
      </c>
      <c r="J84" s="66">
        <v>77</v>
      </c>
      <c r="K84" s="66">
        <v>85</v>
      </c>
      <c r="L84" s="67">
        <f t="shared" si="22"/>
        <v>81</v>
      </c>
      <c r="M84" s="67">
        <v>78</v>
      </c>
      <c r="N84" s="67">
        <f t="shared" si="16"/>
        <v>78</v>
      </c>
      <c r="O84" s="68">
        <f t="shared" si="18"/>
        <v>80</v>
      </c>
      <c r="P84" s="69" t="str">
        <f t="shared" si="17"/>
        <v>Tốt</v>
      </c>
      <c r="Q84" s="66"/>
      <c r="R84" s="288">
        <f t="shared" si="19"/>
        <v>80</v>
      </c>
      <c r="S84" s="40" t="str">
        <f t="shared" si="20"/>
        <v>Tốt</v>
      </c>
    </row>
    <row r="85" spans="1:19" s="37" customFormat="1" ht="21" customHeight="1">
      <c r="A85" s="41">
        <v>77</v>
      </c>
      <c r="B85" s="65" t="s">
        <v>258</v>
      </c>
      <c r="C85" s="71" t="s">
        <v>51</v>
      </c>
      <c r="D85" s="263" t="s">
        <v>19</v>
      </c>
      <c r="E85" s="42">
        <v>33907</v>
      </c>
      <c r="F85" s="43" t="s">
        <v>315</v>
      </c>
      <c r="G85" s="66">
        <v>87</v>
      </c>
      <c r="H85" s="66">
        <v>82</v>
      </c>
      <c r="I85" s="67">
        <f t="shared" si="21"/>
        <v>84.5</v>
      </c>
      <c r="J85" s="66">
        <v>87</v>
      </c>
      <c r="K85" s="66">
        <v>85</v>
      </c>
      <c r="L85" s="67">
        <f t="shared" si="22"/>
        <v>86</v>
      </c>
      <c r="M85" s="67">
        <f>VLOOKUP(VALUE(B85),'HK5+HK6'!$B$11:$K$121,6,0)</f>
        <v>87</v>
      </c>
      <c r="N85" s="67">
        <f t="shared" si="16"/>
        <v>87</v>
      </c>
      <c r="O85" s="68">
        <f t="shared" si="18"/>
        <v>86</v>
      </c>
      <c r="P85" s="69" t="str">
        <f t="shared" si="17"/>
        <v>Tốt</v>
      </c>
      <c r="Q85" s="66"/>
      <c r="R85" s="288">
        <f t="shared" si="19"/>
        <v>86</v>
      </c>
      <c r="S85" s="40" t="str">
        <f t="shared" si="20"/>
        <v>Tốt</v>
      </c>
    </row>
    <row r="86" spans="1:19" s="37" customFormat="1" ht="21" customHeight="1">
      <c r="A86" s="41">
        <v>78</v>
      </c>
      <c r="B86" s="65" t="s">
        <v>259</v>
      </c>
      <c r="C86" s="71" t="s">
        <v>166</v>
      </c>
      <c r="D86" s="263" t="s">
        <v>19</v>
      </c>
      <c r="E86" s="42">
        <v>34393</v>
      </c>
      <c r="F86" s="43" t="s">
        <v>315</v>
      </c>
      <c r="G86" s="66">
        <f>VLOOKUP(VALUE(B86),'HK1+HK2'!$B$11:$K$121,6,0)</f>
        <v>87</v>
      </c>
      <c r="H86" s="66">
        <f>VLOOKUP(VALUE(B86),'HK1+HK2'!$B$11:$K$121,7,0)</f>
        <v>90</v>
      </c>
      <c r="I86" s="67">
        <f t="shared" si="21"/>
        <v>88.5</v>
      </c>
      <c r="J86" s="66">
        <f>VLOOKUP(VALUE(B86),'HK3+HK4'!$B$11:$K$126,6,0)</f>
        <v>87</v>
      </c>
      <c r="K86" s="66">
        <f>VLOOKUP(VALUE(B86),'HK3+HK4'!$B$11:$K$126,7,0)</f>
        <v>87</v>
      </c>
      <c r="L86" s="67">
        <f t="shared" si="22"/>
        <v>87</v>
      </c>
      <c r="M86" s="67">
        <f>VLOOKUP(VALUE(B86),'HK5+HK6'!$B$11:$K$121,6,0)</f>
        <v>85</v>
      </c>
      <c r="N86" s="67">
        <f t="shared" si="16"/>
        <v>85</v>
      </c>
      <c r="O86" s="68">
        <f t="shared" si="18"/>
        <v>87</v>
      </c>
      <c r="P86" s="69" t="str">
        <f t="shared" si="17"/>
        <v>Tốt</v>
      </c>
      <c r="Q86" s="66"/>
      <c r="R86" s="288">
        <f t="shared" si="19"/>
        <v>87</v>
      </c>
      <c r="S86" s="40" t="str">
        <f t="shared" si="20"/>
        <v>Tốt</v>
      </c>
    </row>
    <row r="87" spans="1:19" s="37" customFormat="1" ht="21" customHeight="1">
      <c r="A87" s="41">
        <v>79</v>
      </c>
      <c r="B87" s="65" t="s">
        <v>260</v>
      </c>
      <c r="C87" s="71" t="s">
        <v>167</v>
      </c>
      <c r="D87" s="263" t="s">
        <v>309</v>
      </c>
      <c r="E87" s="42">
        <v>34855</v>
      </c>
      <c r="F87" s="43" t="s">
        <v>315</v>
      </c>
      <c r="G87" s="66">
        <f>VLOOKUP(VALUE(B87),'HK1+HK2'!$B$11:$K$121,6,0)</f>
        <v>77</v>
      </c>
      <c r="H87" s="66">
        <f>VLOOKUP(VALUE(B87),'HK1+HK2'!$B$11:$K$121,7,0)</f>
        <v>87</v>
      </c>
      <c r="I87" s="67">
        <f t="shared" si="21"/>
        <v>82</v>
      </c>
      <c r="J87" s="66">
        <f>VLOOKUP(VALUE(B87),'HK3+HK4'!$B$11:$K$126,6,0)</f>
        <v>87</v>
      </c>
      <c r="K87" s="66">
        <f>VLOOKUP(VALUE(B87),'HK3+HK4'!$B$11:$K$126,7,0)</f>
        <v>87</v>
      </c>
      <c r="L87" s="67">
        <f t="shared" si="22"/>
        <v>87</v>
      </c>
      <c r="M87" s="67">
        <f>VLOOKUP(VALUE(B87),'HK5+HK6'!$B$11:$K$121,6,0)</f>
        <v>87</v>
      </c>
      <c r="N87" s="67">
        <f t="shared" si="16"/>
        <v>87</v>
      </c>
      <c r="O87" s="68">
        <f t="shared" si="18"/>
        <v>85</v>
      </c>
      <c r="P87" s="69" t="str">
        <f t="shared" si="17"/>
        <v>Tốt</v>
      </c>
      <c r="Q87" s="66"/>
      <c r="R87" s="288">
        <f t="shared" si="19"/>
        <v>85</v>
      </c>
      <c r="S87" s="40" t="str">
        <f t="shared" si="20"/>
        <v>Tốt</v>
      </c>
    </row>
    <row r="88" spans="1:19" s="37" customFormat="1" ht="21" customHeight="1">
      <c r="A88" s="41">
        <v>80</v>
      </c>
      <c r="B88" s="65" t="s">
        <v>261</v>
      </c>
      <c r="C88" s="71" t="s">
        <v>134</v>
      </c>
      <c r="D88" s="263" t="s">
        <v>309</v>
      </c>
      <c r="E88" s="42">
        <v>34591</v>
      </c>
      <c r="F88" s="43" t="s">
        <v>315</v>
      </c>
      <c r="G88" s="66">
        <f>VLOOKUP(VALUE(B88),'HK1+HK2'!$B$11:$K$121,6,0)</f>
        <v>90</v>
      </c>
      <c r="H88" s="66">
        <f>VLOOKUP(VALUE(B88),'HK1+HK2'!$B$11:$K$121,7,0)</f>
        <v>90</v>
      </c>
      <c r="I88" s="67">
        <f>AVERAGE(G88:H88)</f>
        <v>90</v>
      </c>
      <c r="J88" s="66">
        <f>VLOOKUP(VALUE(B88),'HK3+HK4'!$B$11:$K$126,6,0)</f>
        <v>90</v>
      </c>
      <c r="K88" s="66">
        <f>VLOOKUP(VALUE(B88),'HK3+HK4'!$B$11:$K$126,7,0)</f>
        <v>90</v>
      </c>
      <c r="L88" s="67">
        <f>AVERAGE(J88:K88)</f>
        <v>90</v>
      </c>
      <c r="M88" s="67">
        <f>VLOOKUP(VALUE(B88),'HK5+HK6'!$B$11:$K$121,6,0)</f>
        <v>87</v>
      </c>
      <c r="N88" s="67">
        <f t="shared" si="16"/>
        <v>87</v>
      </c>
      <c r="O88" s="68">
        <f t="shared" si="18"/>
        <v>89</v>
      </c>
      <c r="P88" s="69" t="str">
        <f t="shared" si="17"/>
        <v>Tốt</v>
      </c>
      <c r="Q88" s="66"/>
      <c r="R88" s="288">
        <f t="shared" si="19"/>
        <v>89</v>
      </c>
      <c r="S88" s="40" t="str">
        <f t="shared" si="20"/>
        <v>Tốt</v>
      </c>
    </row>
    <row r="89" spans="1:19" s="37" customFormat="1" ht="21" customHeight="1">
      <c r="A89" s="41">
        <v>81</v>
      </c>
      <c r="B89" s="65" t="s">
        <v>262</v>
      </c>
      <c r="C89" s="71" t="s">
        <v>162</v>
      </c>
      <c r="D89" s="263" t="s">
        <v>309</v>
      </c>
      <c r="E89" s="42">
        <v>34473</v>
      </c>
      <c r="F89" s="43" t="s">
        <v>315</v>
      </c>
      <c r="G89" s="66">
        <f>VLOOKUP(VALUE(B89),'HK1+HK2'!$B$11:$K$121,6,0)</f>
        <v>90</v>
      </c>
      <c r="H89" s="66">
        <f>VLOOKUP(VALUE(B89),'HK1+HK2'!$B$11:$K$121,7,0)</f>
        <v>90</v>
      </c>
      <c r="I89" s="67">
        <f aca="true" t="shared" si="23" ref="I89:I104">AVERAGE(G89:H89)</f>
        <v>90</v>
      </c>
      <c r="J89" s="66">
        <f>VLOOKUP(VALUE(B89),'HK3+HK4'!$B$11:$K$126,6,0)</f>
        <v>89</v>
      </c>
      <c r="K89" s="66">
        <f>VLOOKUP(VALUE(B89),'HK3+HK4'!$B$11:$K$126,7,0)</f>
        <v>85</v>
      </c>
      <c r="L89" s="67">
        <f aca="true" t="shared" si="24" ref="L89:L104">AVERAGE(J89:K89)</f>
        <v>87</v>
      </c>
      <c r="M89" s="67">
        <f>VLOOKUP(VALUE(B89),'HK5+HK6'!$B$11:$K$121,6,0)</f>
        <v>87</v>
      </c>
      <c r="N89" s="67">
        <f t="shared" si="16"/>
        <v>87</v>
      </c>
      <c r="O89" s="68">
        <f t="shared" si="18"/>
        <v>88</v>
      </c>
      <c r="P89" s="69" t="str">
        <f t="shared" si="17"/>
        <v>Tốt</v>
      </c>
      <c r="Q89" s="66"/>
      <c r="R89" s="288">
        <f t="shared" si="19"/>
        <v>88</v>
      </c>
      <c r="S89" s="40" t="str">
        <f t="shared" si="20"/>
        <v>Tốt</v>
      </c>
    </row>
    <row r="90" spans="1:21" s="37" customFormat="1" ht="21" customHeight="1">
      <c r="A90" s="41">
        <v>82</v>
      </c>
      <c r="B90" s="65" t="s">
        <v>263</v>
      </c>
      <c r="C90" s="71" t="s">
        <v>168</v>
      </c>
      <c r="D90" s="263" t="s">
        <v>47</v>
      </c>
      <c r="E90" s="42">
        <v>34273</v>
      </c>
      <c r="F90" s="43" t="s">
        <v>315</v>
      </c>
      <c r="G90" s="269">
        <f>VLOOKUP(VALUE(B90),'HK1+HK2'!$B$11:$K$121,6,0)</f>
        <v>60</v>
      </c>
      <c r="H90" s="66">
        <f>VLOOKUP(VALUE(B90),'HK1+HK2'!$B$11:$K$121,7,0)</f>
        <v>88</v>
      </c>
      <c r="I90" s="67">
        <f t="shared" si="23"/>
        <v>74</v>
      </c>
      <c r="J90" s="66">
        <f>VLOOKUP(VALUE(B90),'HK3+HK4'!$B$11:$K$126,6,0)</f>
        <v>88</v>
      </c>
      <c r="K90" s="66">
        <f>VLOOKUP(VALUE(B90),'HK3+HK4'!$B$11:$K$126,7,0)</f>
        <v>87</v>
      </c>
      <c r="L90" s="67">
        <f t="shared" si="24"/>
        <v>87.5</v>
      </c>
      <c r="M90" s="67">
        <f>VLOOKUP(VALUE(B90),'HK5+HK6'!$B$11:$K$121,6,0)</f>
        <v>87</v>
      </c>
      <c r="N90" s="67">
        <f t="shared" si="16"/>
        <v>87</v>
      </c>
      <c r="O90" s="68">
        <f t="shared" si="18"/>
        <v>82</v>
      </c>
      <c r="P90" s="69" t="str">
        <f t="shared" si="17"/>
        <v>Tốt</v>
      </c>
      <c r="Q90" s="66"/>
      <c r="R90" s="288">
        <f t="shared" si="19"/>
        <v>82</v>
      </c>
      <c r="S90" s="40" t="str">
        <f t="shared" si="20"/>
        <v>Tốt</v>
      </c>
      <c r="T90" s="267" t="s">
        <v>365</v>
      </c>
      <c r="U90" s="267"/>
    </row>
    <row r="91" spans="1:19" s="37" customFormat="1" ht="21" customHeight="1">
      <c r="A91" s="41">
        <v>83</v>
      </c>
      <c r="B91" s="65" t="s">
        <v>264</v>
      </c>
      <c r="C91" s="71" t="s">
        <v>134</v>
      </c>
      <c r="D91" s="263" t="s">
        <v>310</v>
      </c>
      <c r="E91" s="42">
        <v>33364</v>
      </c>
      <c r="F91" s="43" t="s">
        <v>315</v>
      </c>
      <c r="G91" s="66">
        <f>VLOOKUP(VALUE(B91),'HK1+HK2'!$B$11:$K$121,6,0)</f>
        <v>77</v>
      </c>
      <c r="H91" s="66">
        <f>VLOOKUP(VALUE(B91),'HK1+HK2'!$B$11:$K$121,7,0)</f>
        <v>80</v>
      </c>
      <c r="I91" s="67">
        <f t="shared" si="23"/>
        <v>78.5</v>
      </c>
      <c r="J91" s="66">
        <f>VLOOKUP(VALUE(B91),'HK3+HK4'!$B$11:$K$126,6,0)</f>
        <v>88</v>
      </c>
      <c r="K91" s="66">
        <f>VLOOKUP(VALUE(B91),'HK3+HK4'!$B$11:$K$126,7,0)</f>
        <v>87</v>
      </c>
      <c r="L91" s="67">
        <f t="shared" si="24"/>
        <v>87.5</v>
      </c>
      <c r="M91" s="67">
        <f>VLOOKUP(VALUE(B91),'HK5+HK6'!$B$11:$K$121,6,0)</f>
        <v>90</v>
      </c>
      <c r="N91" s="67">
        <f t="shared" si="16"/>
        <v>90</v>
      </c>
      <c r="O91" s="68">
        <f t="shared" si="18"/>
        <v>84</v>
      </c>
      <c r="P91" s="69" t="str">
        <f t="shared" si="17"/>
        <v>Tốt</v>
      </c>
      <c r="Q91" s="66"/>
      <c r="R91" s="288">
        <f t="shared" si="19"/>
        <v>84</v>
      </c>
      <c r="S91" s="40" t="str">
        <f t="shared" si="20"/>
        <v>Tốt</v>
      </c>
    </row>
    <row r="92" spans="1:19" s="37" customFormat="1" ht="21" customHeight="1">
      <c r="A92" s="41">
        <v>84</v>
      </c>
      <c r="B92" s="65" t="s">
        <v>265</v>
      </c>
      <c r="C92" s="71" t="s">
        <v>169</v>
      </c>
      <c r="D92" s="263" t="s">
        <v>311</v>
      </c>
      <c r="E92" s="42">
        <v>34262</v>
      </c>
      <c r="F92" s="43" t="s">
        <v>315</v>
      </c>
      <c r="G92" s="66">
        <f>VLOOKUP(VALUE(B92),'HK1+HK2'!$B$11:$K$121,6,0)</f>
        <v>87</v>
      </c>
      <c r="H92" s="66">
        <f>VLOOKUP(VALUE(B92),'HK1+HK2'!$B$11:$K$121,7,0)</f>
        <v>87</v>
      </c>
      <c r="I92" s="67">
        <f t="shared" si="23"/>
        <v>87</v>
      </c>
      <c r="J92" s="66">
        <f>VLOOKUP(VALUE(B92),'HK3+HK4'!$B$11:$K$126,6,0)</f>
        <v>87</v>
      </c>
      <c r="K92" s="66">
        <f>VLOOKUP(VALUE(B92),'HK3+HK4'!$B$11:$K$126,7,0)</f>
        <v>87</v>
      </c>
      <c r="L92" s="67">
        <f t="shared" si="24"/>
        <v>87</v>
      </c>
      <c r="M92" s="67">
        <f>VLOOKUP(VALUE(B92),'HK5+HK6'!$B$11:$K$121,6,0)</f>
        <v>87</v>
      </c>
      <c r="N92" s="67">
        <f t="shared" si="16"/>
        <v>87</v>
      </c>
      <c r="O92" s="68">
        <f t="shared" si="18"/>
        <v>87</v>
      </c>
      <c r="P92" s="69" t="str">
        <f t="shared" si="17"/>
        <v>Tốt</v>
      </c>
      <c r="Q92" s="66"/>
      <c r="R92" s="288">
        <f t="shared" si="19"/>
        <v>87</v>
      </c>
      <c r="S92" s="40" t="str">
        <f t="shared" si="20"/>
        <v>Tốt</v>
      </c>
    </row>
    <row r="93" spans="1:19" s="37" customFormat="1" ht="21" customHeight="1">
      <c r="A93" s="41">
        <v>85</v>
      </c>
      <c r="B93" s="65" t="s">
        <v>266</v>
      </c>
      <c r="C93" s="71" t="s">
        <v>170</v>
      </c>
      <c r="D93" s="263" t="s">
        <v>20</v>
      </c>
      <c r="E93" s="42">
        <v>34387</v>
      </c>
      <c r="F93" s="43" t="s">
        <v>315</v>
      </c>
      <c r="G93" s="66">
        <f>VLOOKUP(VALUE(B93),'HK1+HK2'!$B$11:$K$121,6,0)</f>
        <v>86</v>
      </c>
      <c r="H93" s="66">
        <f>VLOOKUP(VALUE(B93),'HK1+HK2'!$B$11:$K$121,7,0)</f>
        <v>80</v>
      </c>
      <c r="I93" s="67">
        <f t="shared" si="23"/>
        <v>83</v>
      </c>
      <c r="J93" s="66">
        <f>VLOOKUP(VALUE(B93),'HK3+HK4'!$B$11:$K$126,6,0)</f>
        <v>88</v>
      </c>
      <c r="K93" s="66">
        <f>VLOOKUP(VALUE(B93),'HK3+HK4'!$B$11:$K$126,7,0)</f>
        <v>87</v>
      </c>
      <c r="L93" s="67">
        <f t="shared" si="24"/>
        <v>87.5</v>
      </c>
      <c r="M93" s="67">
        <f>VLOOKUP(VALUE(B93),'HK5+HK6'!$B$11:$K$121,6,0)</f>
        <v>85</v>
      </c>
      <c r="N93" s="67">
        <f t="shared" si="16"/>
        <v>85</v>
      </c>
      <c r="O93" s="68">
        <f t="shared" si="18"/>
        <v>85</v>
      </c>
      <c r="P93" s="69" t="str">
        <f t="shared" si="17"/>
        <v>Tốt</v>
      </c>
      <c r="Q93" s="66"/>
      <c r="R93" s="288">
        <f t="shared" si="19"/>
        <v>85</v>
      </c>
      <c r="S93" s="40" t="str">
        <f t="shared" si="20"/>
        <v>Tốt</v>
      </c>
    </row>
    <row r="94" spans="1:19" s="37" customFormat="1" ht="21" customHeight="1">
      <c r="A94" s="41">
        <v>86</v>
      </c>
      <c r="B94" s="65" t="s">
        <v>267</v>
      </c>
      <c r="C94" s="71" t="s">
        <v>121</v>
      </c>
      <c r="D94" s="263" t="s">
        <v>20</v>
      </c>
      <c r="E94" s="42">
        <v>34721</v>
      </c>
      <c r="F94" s="43" t="s">
        <v>315</v>
      </c>
      <c r="G94" s="66">
        <f>VLOOKUP(VALUE(B94),'HK1+HK2'!$B$11:$K$121,6,0)</f>
        <v>90</v>
      </c>
      <c r="H94" s="66">
        <f>VLOOKUP(VALUE(B94),'HK1+HK2'!$B$11:$K$121,7,0)</f>
        <v>90</v>
      </c>
      <c r="I94" s="67">
        <f t="shared" si="23"/>
        <v>90</v>
      </c>
      <c r="J94" s="66">
        <f>VLOOKUP(VALUE(B94),'HK3+HK4'!$B$11:$K$126,6,0)</f>
        <v>87</v>
      </c>
      <c r="K94" s="66">
        <f>VLOOKUP(VALUE(B94),'HK3+HK4'!$B$11:$K$126,7,0)</f>
        <v>100</v>
      </c>
      <c r="L94" s="67">
        <f t="shared" si="24"/>
        <v>93.5</v>
      </c>
      <c r="M94" s="67">
        <f>VLOOKUP(VALUE(B94),'HK5+HK6'!$B$11:$K$121,6,0)</f>
        <v>87</v>
      </c>
      <c r="N94" s="67">
        <f t="shared" si="16"/>
        <v>87</v>
      </c>
      <c r="O94" s="68">
        <f t="shared" si="18"/>
        <v>91</v>
      </c>
      <c r="P94" s="69" t="str">
        <f t="shared" si="17"/>
        <v>Xuất Sắc</v>
      </c>
      <c r="Q94" s="66"/>
      <c r="R94" s="288">
        <f t="shared" si="19"/>
        <v>91</v>
      </c>
      <c r="S94" s="40" t="str">
        <f t="shared" si="20"/>
        <v>Xuất Sắc</v>
      </c>
    </row>
    <row r="95" spans="1:19" s="37" customFormat="1" ht="21" customHeight="1">
      <c r="A95" s="41">
        <v>87</v>
      </c>
      <c r="B95" s="65" t="s">
        <v>268</v>
      </c>
      <c r="C95" s="71" t="s">
        <v>171</v>
      </c>
      <c r="D95" s="263" t="s">
        <v>20</v>
      </c>
      <c r="E95" s="42">
        <v>34937</v>
      </c>
      <c r="F95" s="43" t="s">
        <v>315</v>
      </c>
      <c r="G95" s="66">
        <f>VLOOKUP(VALUE(B95),'HK1+HK2'!$B$11:$K$121,6,0)</f>
        <v>87</v>
      </c>
      <c r="H95" s="66">
        <f>VLOOKUP(VALUE(B95),'HK1+HK2'!$B$11:$K$121,7,0)</f>
        <v>80</v>
      </c>
      <c r="I95" s="67">
        <f t="shared" si="23"/>
        <v>83.5</v>
      </c>
      <c r="J95" s="66">
        <f>VLOOKUP(VALUE(B95),'HK3+HK4'!$B$11:$K$126,6,0)</f>
        <v>86</v>
      </c>
      <c r="K95" s="66">
        <f>VLOOKUP(VALUE(B95),'HK3+HK4'!$B$11:$K$126,7,0)</f>
        <v>87</v>
      </c>
      <c r="L95" s="67">
        <f t="shared" si="24"/>
        <v>86.5</v>
      </c>
      <c r="M95" s="67">
        <f>VLOOKUP(VALUE(B95),'HK5+HK6'!$B$11:$K$121,6,0)</f>
        <v>86</v>
      </c>
      <c r="N95" s="67">
        <f t="shared" si="16"/>
        <v>86</v>
      </c>
      <c r="O95" s="68">
        <f t="shared" si="18"/>
        <v>85</v>
      </c>
      <c r="P95" s="69" t="str">
        <f t="shared" si="17"/>
        <v>Tốt</v>
      </c>
      <c r="Q95" s="66"/>
      <c r="R95" s="288">
        <f t="shared" si="19"/>
        <v>85</v>
      </c>
      <c r="S95" s="40" t="str">
        <f t="shared" si="20"/>
        <v>Tốt</v>
      </c>
    </row>
    <row r="96" spans="1:19" s="37" customFormat="1" ht="21" customHeight="1">
      <c r="A96" s="41">
        <v>88</v>
      </c>
      <c r="B96" s="65" t="s">
        <v>269</v>
      </c>
      <c r="C96" s="71" t="s">
        <v>172</v>
      </c>
      <c r="D96" s="263" t="s">
        <v>52</v>
      </c>
      <c r="E96" s="42">
        <v>34479</v>
      </c>
      <c r="F96" s="43" t="s">
        <v>315</v>
      </c>
      <c r="G96" s="66">
        <f>VLOOKUP(VALUE(B96),'HK1+HK2'!$B$11:$K$121,6,0)</f>
        <v>87</v>
      </c>
      <c r="H96" s="66">
        <f>VLOOKUP(VALUE(B96),'HK1+HK2'!$B$11:$K$121,7,0)</f>
        <v>90</v>
      </c>
      <c r="I96" s="67">
        <f t="shared" si="23"/>
        <v>88.5</v>
      </c>
      <c r="J96" s="66">
        <f>VLOOKUP(VALUE(B96),'HK3+HK4'!$B$11:$K$126,6,0)</f>
        <v>87</v>
      </c>
      <c r="K96" s="66">
        <f>VLOOKUP(VALUE(B96),'HK3+HK4'!$B$11:$K$126,7,0)</f>
        <v>77</v>
      </c>
      <c r="L96" s="67">
        <f t="shared" si="24"/>
        <v>82</v>
      </c>
      <c r="M96" s="67">
        <f>VLOOKUP(VALUE(B96),'HK5+HK6'!$B$11:$K$121,6,0)</f>
        <v>87</v>
      </c>
      <c r="N96" s="67">
        <f t="shared" si="16"/>
        <v>87</v>
      </c>
      <c r="O96" s="68">
        <f t="shared" si="18"/>
        <v>86</v>
      </c>
      <c r="P96" s="69" t="str">
        <f t="shared" si="17"/>
        <v>Tốt</v>
      </c>
      <c r="Q96" s="66"/>
      <c r="R96" s="288">
        <f t="shared" si="19"/>
        <v>86</v>
      </c>
      <c r="S96" s="40" t="str">
        <f t="shared" si="20"/>
        <v>Tốt</v>
      </c>
    </row>
    <row r="97" spans="1:19" s="37" customFormat="1" ht="21" customHeight="1">
      <c r="A97" s="41">
        <v>89</v>
      </c>
      <c r="B97" s="65" t="s">
        <v>270</v>
      </c>
      <c r="C97" s="71" t="s">
        <v>173</v>
      </c>
      <c r="D97" s="263" t="s">
        <v>312</v>
      </c>
      <c r="E97" s="42">
        <v>34015</v>
      </c>
      <c r="F97" s="43" t="s">
        <v>315</v>
      </c>
      <c r="G97" s="66">
        <f>VLOOKUP(VALUE(B97),'HK1+HK2'!$B$11:$K$121,6,0)</f>
        <v>87</v>
      </c>
      <c r="H97" s="66">
        <f>VLOOKUP(VALUE(B97),'HK1+HK2'!$B$11:$K$121,7,0)</f>
        <v>90</v>
      </c>
      <c r="I97" s="67">
        <f t="shared" si="23"/>
        <v>88.5</v>
      </c>
      <c r="J97" s="66">
        <f>VLOOKUP(VALUE(B97),'HK3+HK4'!$B$11:$K$126,6,0)</f>
        <v>87</v>
      </c>
      <c r="K97" s="66">
        <f>VLOOKUP(VALUE(B97),'HK3+HK4'!$B$11:$K$126,7,0)</f>
        <v>97</v>
      </c>
      <c r="L97" s="67">
        <f t="shared" si="24"/>
        <v>92</v>
      </c>
      <c r="M97" s="67">
        <f>VLOOKUP(VALUE(B97),'HK5+HK6'!$B$11:$K$121,6,0)</f>
        <v>95</v>
      </c>
      <c r="N97" s="67">
        <f t="shared" si="16"/>
        <v>95</v>
      </c>
      <c r="O97" s="68">
        <f t="shared" si="18"/>
        <v>91</v>
      </c>
      <c r="P97" s="69" t="str">
        <f t="shared" si="17"/>
        <v>Xuất Sắc</v>
      </c>
      <c r="Q97" s="66"/>
      <c r="R97" s="288">
        <f t="shared" si="19"/>
        <v>91</v>
      </c>
      <c r="S97" s="40" t="str">
        <f t="shared" si="20"/>
        <v>Xuất Sắc</v>
      </c>
    </row>
    <row r="98" spans="1:19" s="37" customFormat="1" ht="21" customHeight="1">
      <c r="A98" s="41">
        <v>90</v>
      </c>
      <c r="B98" s="65" t="s">
        <v>271</v>
      </c>
      <c r="C98" s="71" t="s">
        <v>174</v>
      </c>
      <c r="D98" s="263" t="s">
        <v>312</v>
      </c>
      <c r="E98" s="42">
        <v>30548</v>
      </c>
      <c r="F98" s="43" t="s">
        <v>315</v>
      </c>
      <c r="G98" s="66">
        <f>VLOOKUP(VALUE(B98),'HK1+HK2'!$B$11:$K$121,6,0)</f>
        <v>87</v>
      </c>
      <c r="H98" s="66">
        <f>VLOOKUP(VALUE(B98),'HK1+HK2'!$B$11:$K$121,7,0)</f>
        <v>88</v>
      </c>
      <c r="I98" s="67">
        <f t="shared" si="23"/>
        <v>87.5</v>
      </c>
      <c r="J98" s="66">
        <f>VLOOKUP(VALUE(B98),'HK3+HK4'!$B$11:$K$126,6,0)</f>
        <v>86</v>
      </c>
      <c r="K98" s="66">
        <f>VLOOKUP(VALUE(B98),'HK3+HK4'!$B$11:$K$126,7,0)</f>
        <v>87</v>
      </c>
      <c r="L98" s="67">
        <f t="shared" si="24"/>
        <v>86.5</v>
      </c>
      <c r="M98" s="67">
        <f>VLOOKUP(VALUE(B98),'HK5+HK6'!$B$11:$K$121,6,0)</f>
        <v>85</v>
      </c>
      <c r="N98" s="67">
        <f t="shared" si="16"/>
        <v>85</v>
      </c>
      <c r="O98" s="68">
        <f t="shared" si="18"/>
        <v>87</v>
      </c>
      <c r="P98" s="69" t="str">
        <f t="shared" si="17"/>
        <v>Tốt</v>
      </c>
      <c r="Q98" s="66"/>
      <c r="R98" s="288">
        <f t="shared" si="19"/>
        <v>87</v>
      </c>
      <c r="S98" s="40" t="str">
        <f t="shared" si="20"/>
        <v>Tốt</v>
      </c>
    </row>
    <row r="99" spans="1:19" s="37" customFormat="1" ht="21" customHeight="1">
      <c r="A99" s="41">
        <v>91</v>
      </c>
      <c r="B99" s="65" t="s">
        <v>272</v>
      </c>
      <c r="C99" s="71" t="s">
        <v>175</v>
      </c>
      <c r="D99" s="263" t="s">
        <v>313</v>
      </c>
      <c r="E99" s="42">
        <v>32908</v>
      </c>
      <c r="F99" s="43" t="s">
        <v>315</v>
      </c>
      <c r="G99" s="66">
        <f>VLOOKUP(VALUE(B99),'HK1+HK2'!$B$11:$K$121,6,0)</f>
        <v>90</v>
      </c>
      <c r="H99" s="66">
        <f>VLOOKUP(VALUE(B99),'HK1+HK2'!$B$11:$K$121,7,0)</f>
        <v>87</v>
      </c>
      <c r="I99" s="67">
        <f t="shared" si="23"/>
        <v>88.5</v>
      </c>
      <c r="J99" s="66">
        <f>VLOOKUP(VALUE(B99),'HK3+HK4'!$B$11:$K$126,6,0)</f>
        <v>87</v>
      </c>
      <c r="K99" s="66">
        <f>VLOOKUP(VALUE(B99),'HK3+HK4'!$B$11:$K$126,7,0)</f>
        <v>87</v>
      </c>
      <c r="L99" s="67">
        <f t="shared" si="24"/>
        <v>87</v>
      </c>
      <c r="M99" s="67">
        <f>VLOOKUP(VALUE(B99),'HK5+HK6'!$B$11:$K$121,6,0)</f>
        <v>87</v>
      </c>
      <c r="N99" s="67">
        <f t="shared" si="16"/>
        <v>87</v>
      </c>
      <c r="O99" s="68">
        <f t="shared" si="18"/>
        <v>88</v>
      </c>
      <c r="P99" s="69" t="str">
        <f t="shared" si="17"/>
        <v>Tốt</v>
      </c>
      <c r="Q99" s="66"/>
      <c r="R99" s="288">
        <f t="shared" si="19"/>
        <v>88</v>
      </c>
      <c r="S99" s="40" t="str">
        <f t="shared" si="20"/>
        <v>Tốt</v>
      </c>
    </row>
    <row r="100" spans="1:21" s="37" customFormat="1" ht="21" customHeight="1">
      <c r="A100" s="41">
        <v>92</v>
      </c>
      <c r="B100" s="65" t="s">
        <v>273</v>
      </c>
      <c r="C100" s="71" t="s">
        <v>176</v>
      </c>
      <c r="D100" s="263" t="s">
        <v>73</v>
      </c>
      <c r="E100" s="42">
        <v>34661</v>
      </c>
      <c r="F100" s="43" t="s">
        <v>315</v>
      </c>
      <c r="G100" s="66">
        <f>VLOOKUP(VALUE(B100),'HK1+HK2'!$B$11:$K$121,6,0)</f>
        <v>87</v>
      </c>
      <c r="H100" s="66">
        <f>VLOOKUP(VALUE(B100),'HK1+HK2'!$B$11:$K$121,7,0)</f>
        <v>60</v>
      </c>
      <c r="I100" s="67">
        <f t="shared" si="23"/>
        <v>73.5</v>
      </c>
      <c r="J100" s="66">
        <f>VLOOKUP(VALUE(B100),'HK3+HK4'!$B$11:$K$126,6,0)</f>
        <v>87</v>
      </c>
      <c r="K100" s="66">
        <f>VLOOKUP(VALUE(B100),'HK3+HK4'!$B$11:$K$126,7,0)</f>
        <v>87</v>
      </c>
      <c r="L100" s="67">
        <f t="shared" si="24"/>
        <v>87</v>
      </c>
      <c r="M100" s="67">
        <f>VLOOKUP(VALUE(B100),'HK5+HK6'!$B$11:$K$121,6,0)</f>
        <v>90</v>
      </c>
      <c r="N100" s="67">
        <f t="shared" si="16"/>
        <v>90</v>
      </c>
      <c r="O100" s="68">
        <f t="shared" si="18"/>
        <v>82</v>
      </c>
      <c r="P100" s="69" t="str">
        <f t="shared" si="17"/>
        <v>Tốt</v>
      </c>
      <c r="Q100" s="66"/>
      <c r="R100" s="288">
        <f t="shared" si="19"/>
        <v>82</v>
      </c>
      <c r="S100" s="40" t="str">
        <f t="shared" si="20"/>
        <v>Tốt</v>
      </c>
      <c r="T100" s="267" t="s">
        <v>365</v>
      </c>
      <c r="U100" s="267"/>
    </row>
    <row r="101" spans="1:19" s="37" customFormat="1" ht="21" customHeight="1">
      <c r="A101" s="41">
        <v>93</v>
      </c>
      <c r="B101" s="65" t="s">
        <v>274</v>
      </c>
      <c r="C101" s="71" t="s">
        <v>177</v>
      </c>
      <c r="D101" s="263" t="s">
        <v>53</v>
      </c>
      <c r="E101" s="42">
        <v>33012</v>
      </c>
      <c r="F101" s="43" t="s">
        <v>315</v>
      </c>
      <c r="G101" s="66">
        <f>VLOOKUP(VALUE(B101),'HK1+HK2'!$B$11:$K$121,6,0)</f>
        <v>90</v>
      </c>
      <c r="H101" s="66">
        <f>VLOOKUP(VALUE(B101),'HK1+HK2'!$B$11:$K$121,7,0)</f>
        <v>90</v>
      </c>
      <c r="I101" s="67">
        <f t="shared" si="23"/>
        <v>90</v>
      </c>
      <c r="J101" s="66">
        <f>VLOOKUP(VALUE(B101),'HK3+HK4'!$B$11:$K$126,6,0)</f>
        <v>89</v>
      </c>
      <c r="K101" s="66">
        <f>VLOOKUP(VALUE(B101),'HK3+HK4'!$B$11:$K$126,7,0)</f>
        <v>90</v>
      </c>
      <c r="L101" s="67">
        <f t="shared" si="24"/>
        <v>89.5</v>
      </c>
      <c r="M101" s="67">
        <f>VLOOKUP(VALUE(B101),'HK5+HK6'!$B$11:$K$121,6,0)</f>
        <v>87</v>
      </c>
      <c r="N101" s="67">
        <f t="shared" si="16"/>
        <v>87</v>
      </c>
      <c r="O101" s="68">
        <f t="shared" si="18"/>
        <v>89</v>
      </c>
      <c r="P101" s="69" t="str">
        <f>IF(O101&gt;=90,"Xuất Sắc",IF(O101&gt;=80,"Tốt",IF(O101&gt;=65,"Khá",IF(O101&gt;=50,"TB ",IF(O101&gt;=35,"Yếu","Kém")))))</f>
        <v>Tốt</v>
      </c>
      <c r="Q101" s="66"/>
      <c r="R101" s="288">
        <f t="shared" si="19"/>
        <v>89</v>
      </c>
      <c r="S101" s="40" t="str">
        <f t="shared" si="20"/>
        <v>Tốt</v>
      </c>
    </row>
    <row r="102" spans="1:19" s="37" customFormat="1" ht="21" customHeight="1">
      <c r="A102" s="41">
        <v>94</v>
      </c>
      <c r="B102" s="65" t="s">
        <v>275</v>
      </c>
      <c r="C102" s="71" t="s">
        <v>178</v>
      </c>
      <c r="D102" s="263" t="s">
        <v>314</v>
      </c>
      <c r="E102" s="42">
        <v>34500</v>
      </c>
      <c r="F102" s="43" t="s">
        <v>315</v>
      </c>
      <c r="G102" s="66">
        <f>VLOOKUP(VALUE(B102),'HK1+HK2'!$B$11:$K$121,6,0)</f>
        <v>87</v>
      </c>
      <c r="H102" s="66">
        <f>VLOOKUP(VALUE(B102),'HK1+HK2'!$B$11:$K$121,7,0)</f>
        <v>87</v>
      </c>
      <c r="I102" s="67">
        <f t="shared" si="23"/>
        <v>87</v>
      </c>
      <c r="J102" s="66">
        <f>VLOOKUP(VALUE(B102),'HK3+HK4'!$B$11:$K$126,6,0)</f>
        <v>87</v>
      </c>
      <c r="K102" s="66">
        <f>VLOOKUP(VALUE(B102),'HK3+HK4'!$B$11:$K$126,7,0)</f>
        <v>77</v>
      </c>
      <c r="L102" s="67">
        <f t="shared" si="24"/>
        <v>82</v>
      </c>
      <c r="M102" s="67">
        <f>VLOOKUP(VALUE(B102),'HK5+HK6'!$B$11:$K$121,6,0)</f>
        <v>87</v>
      </c>
      <c r="N102" s="67">
        <f t="shared" si="16"/>
        <v>87</v>
      </c>
      <c r="O102" s="68">
        <f t="shared" si="18"/>
        <v>85</v>
      </c>
      <c r="P102" s="69" t="str">
        <f>IF(O102&gt;=90,"Xuất Sắc",IF(O102&gt;=80,"Tốt",IF(O102&gt;=65,"Khá",IF(O102&gt;=50,"TB ",IF(O102&gt;=35,"Yếu","Kém")))))</f>
        <v>Tốt</v>
      </c>
      <c r="Q102" s="66"/>
      <c r="R102" s="288">
        <f t="shared" si="19"/>
        <v>85</v>
      </c>
      <c r="S102" s="40" t="str">
        <f t="shared" si="20"/>
        <v>Tốt</v>
      </c>
    </row>
    <row r="103" spans="1:19" s="37" customFormat="1" ht="21" customHeight="1">
      <c r="A103" s="41">
        <v>95</v>
      </c>
      <c r="B103" s="65" t="s">
        <v>276</v>
      </c>
      <c r="C103" s="71" t="s">
        <v>179</v>
      </c>
      <c r="D103" s="263" t="s">
        <v>314</v>
      </c>
      <c r="E103" s="42">
        <v>34943</v>
      </c>
      <c r="F103" s="43" t="s">
        <v>315</v>
      </c>
      <c r="G103" s="66">
        <f>VLOOKUP(VALUE(B103),'HK1+HK2'!$B$11:$K$121,6,0)</f>
        <v>87</v>
      </c>
      <c r="H103" s="66">
        <f>VLOOKUP(VALUE(B103),'HK1+HK2'!$B$11:$K$121,7,0)</f>
        <v>90</v>
      </c>
      <c r="I103" s="67">
        <f t="shared" si="23"/>
        <v>88.5</v>
      </c>
      <c r="J103" s="66">
        <f>VLOOKUP(VALUE(B103),'HK3+HK4'!$B$11:$K$126,6,0)</f>
        <v>77</v>
      </c>
      <c r="K103" s="66">
        <f>VLOOKUP(VALUE(B103),'HK3+HK4'!$B$11:$K$126,7,0)</f>
        <v>87</v>
      </c>
      <c r="L103" s="67">
        <f t="shared" si="24"/>
        <v>82</v>
      </c>
      <c r="M103" s="67">
        <f>VLOOKUP(VALUE(B103),'HK5+HK6'!$B$11:$K$121,6,0)</f>
        <v>87</v>
      </c>
      <c r="N103" s="67">
        <f t="shared" si="16"/>
        <v>87</v>
      </c>
      <c r="O103" s="68">
        <f t="shared" si="18"/>
        <v>86</v>
      </c>
      <c r="P103" s="69" t="str">
        <f>IF(O103&gt;=90,"Xuất Sắc",IF(O103&gt;=80,"Tốt",IF(O103&gt;=65,"Khá",IF(O103&gt;=50,"TB ",IF(O103&gt;=35,"Yếu","Kém")))))</f>
        <v>Tốt</v>
      </c>
      <c r="Q103" s="66"/>
      <c r="R103" s="288">
        <f t="shared" si="19"/>
        <v>86</v>
      </c>
      <c r="S103" s="40" t="str">
        <f t="shared" si="20"/>
        <v>Tốt</v>
      </c>
    </row>
    <row r="104" spans="1:21" s="37" customFormat="1" ht="21" customHeight="1">
      <c r="A104" s="41">
        <v>96</v>
      </c>
      <c r="B104" s="65" t="s">
        <v>277</v>
      </c>
      <c r="C104" s="71" t="s">
        <v>180</v>
      </c>
      <c r="D104" s="263" t="s">
        <v>54</v>
      </c>
      <c r="E104" s="42">
        <v>33989</v>
      </c>
      <c r="F104" s="43" t="s">
        <v>315</v>
      </c>
      <c r="G104" s="66">
        <f>VLOOKUP(VALUE(B104),'HK1+HK2'!$B$11:$K$121,6,0)</f>
        <v>60</v>
      </c>
      <c r="H104" s="66">
        <f>VLOOKUP(VALUE(B104),'HK1+HK2'!$B$11:$K$121,7,0)</f>
        <v>90</v>
      </c>
      <c r="I104" s="67">
        <f t="shared" si="23"/>
        <v>75</v>
      </c>
      <c r="J104" s="66">
        <f>VLOOKUP(VALUE(B104),'HK3+HK4'!$B$11:$K$126,6,0)</f>
        <v>87</v>
      </c>
      <c r="K104" s="66">
        <f>VLOOKUP(VALUE(B104),'HK3+HK4'!$B$11:$K$126,7,0)</f>
        <v>87</v>
      </c>
      <c r="L104" s="67">
        <f t="shared" si="24"/>
        <v>87</v>
      </c>
      <c r="M104" s="67">
        <f>VLOOKUP(VALUE(B104),'HK5+HK6'!$B$11:$K$121,6,0)</f>
        <v>87</v>
      </c>
      <c r="N104" s="67">
        <f>AVERAGE(M104:M104)</f>
        <v>87</v>
      </c>
      <c r="O104" s="68">
        <f t="shared" si="18"/>
        <v>82</v>
      </c>
      <c r="P104" s="69" t="str">
        <f>IF(O104&gt;=90,"Xuất Sắc",IF(O104&gt;=80,"Tốt",IF(O104&gt;=65,"Khá",IF(O104&gt;=50,"TB ",IF(O104&gt;=35,"Yếu","Kém")))))</f>
        <v>Tốt</v>
      </c>
      <c r="Q104" s="66"/>
      <c r="R104" s="288">
        <f t="shared" si="19"/>
        <v>82</v>
      </c>
      <c r="S104" s="40" t="str">
        <f t="shared" si="20"/>
        <v>Tốt</v>
      </c>
      <c r="T104" s="267" t="s">
        <v>365</v>
      </c>
      <c r="U104" s="267"/>
    </row>
    <row r="105" ht="15" customHeight="1" thickBot="1"/>
    <row r="106" spans="14:17" ht="13.5" thickTop="1">
      <c r="N106" s="313" t="s">
        <v>101</v>
      </c>
      <c r="O106" s="314"/>
      <c r="P106" s="314"/>
      <c r="Q106" s="315"/>
    </row>
    <row r="107" spans="14:17" ht="12.75">
      <c r="N107" s="45" t="s">
        <v>102</v>
      </c>
      <c r="O107" s="46" t="s">
        <v>103</v>
      </c>
      <c r="P107" s="47" t="s">
        <v>59</v>
      </c>
      <c r="Q107" s="48" t="s">
        <v>104</v>
      </c>
    </row>
    <row r="108" spans="14:17" ht="12.75">
      <c r="N108" s="49">
        <v>1</v>
      </c>
      <c r="O108" s="50" t="s">
        <v>105</v>
      </c>
      <c r="P108" s="51">
        <f aca="true" t="shared" si="25" ref="P108:P113">COUNTIF($P$9:$P$104,O108)</f>
        <v>12</v>
      </c>
      <c r="Q108" s="52">
        <f aca="true" t="shared" si="26" ref="Q108:Q113">IF($P$114&lt;&gt;0,P108/$P$114,"")</f>
        <v>0.125</v>
      </c>
    </row>
    <row r="109" spans="14:17" ht="12.75">
      <c r="N109" s="53">
        <v>2</v>
      </c>
      <c r="O109" s="54" t="s">
        <v>62</v>
      </c>
      <c r="P109" s="51">
        <f t="shared" si="25"/>
        <v>75</v>
      </c>
      <c r="Q109" s="52">
        <f t="shared" si="26"/>
        <v>0.78125</v>
      </c>
    </row>
    <row r="110" spans="14:17" ht="12.75">
      <c r="N110" s="53">
        <v>3</v>
      </c>
      <c r="O110" s="54" t="s">
        <v>63</v>
      </c>
      <c r="P110" s="51">
        <f t="shared" si="25"/>
        <v>9</v>
      </c>
      <c r="Q110" s="52">
        <f t="shared" si="26"/>
        <v>0.09375</v>
      </c>
    </row>
    <row r="111" spans="14:17" ht="12.75">
      <c r="N111" s="53">
        <v>4</v>
      </c>
      <c r="O111" s="55" t="s">
        <v>106</v>
      </c>
      <c r="P111" s="51">
        <f t="shared" si="25"/>
        <v>0</v>
      </c>
      <c r="Q111" s="52">
        <f t="shared" si="26"/>
        <v>0</v>
      </c>
    </row>
    <row r="112" spans="14:17" ht="12.75">
      <c r="N112" s="53">
        <v>5</v>
      </c>
      <c r="O112" s="54" t="s">
        <v>65</v>
      </c>
      <c r="P112" s="51">
        <f t="shared" si="25"/>
        <v>0</v>
      </c>
      <c r="Q112" s="52">
        <f t="shared" si="26"/>
        <v>0</v>
      </c>
    </row>
    <row r="113" spans="14:17" ht="12.75">
      <c r="N113" s="56">
        <v>6</v>
      </c>
      <c r="O113" s="57" t="s">
        <v>66</v>
      </c>
      <c r="P113" s="51">
        <f t="shared" si="25"/>
        <v>0</v>
      </c>
      <c r="Q113" s="52">
        <f t="shared" si="26"/>
        <v>0</v>
      </c>
    </row>
    <row r="114" spans="14:17" ht="13.5" thickBot="1">
      <c r="N114" s="58" t="s">
        <v>107</v>
      </c>
      <c r="O114" s="59"/>
      <c r="P114" s="60">
        <f>SUM(P108:P113)</f>
        <v>96</v>
      </c>
      <c r="Q114" s="61">
        <f>SUM(Q108:Q113)</f>
        <v>1</v>
      </c>
    </row>
    <row r="115" ht="6.75" customHeight="1" thickTop="1"/>
    <row r="116" spans="12:18" s="29" customFormat="1" ht="15.75">
      <c r="L116" s="72" t="str">
        <f ca="1">"Đà Nẵng, ngày        tháng "&amp;MONTH(NOW())&amp;"  năm "&amp;YEAR(NOW())</f>
        <v>Đà Nẵng, ngày        tháng 10  năm 2020</v>
      </c>
      <c r="M116" s="72"/>
      <c r="P116" s="73"/>
      <c r="R116" s="28"/>
    </row>
    <row r="117" spans="16:18" s="29" customFormat="1" ht="4.5" customHeight="1">
      <c r="P117" s="73"/>
      <c r="R117" s="28"/>
    </row>
    <row r="118" spans="3:18" s="29" customFormat="1" ht="15.75">
      <c r="C118" s="32" t="s">
        <v>108</v>
      </c>
      <c r="D118" s="74"/>
      <c r="F118" s="74" t="s">
        <v>109</v>
      </c>
      <c r="H118" s="75"/>
      <c r="I118" s="76"/>
      <c r="J118" s="74"/>
      <c r="K118" s="74"/>
      <c r="L118" s="309" t="s">
        <v>375</v>
      </c>
      <c r="M118" s="309"/>
      <c r="N118" s="309"/>
      <c r="O118" s="309"/>
      <c r="P118" s="309"/>
      <c r="Q118" s="309"/>
      <c r="R118" s="28"/>
    </row>
    <row r="119" spans="16:18" s="29" customFormat="1" ht="15.75">
      <c r="P119" s="73"/>
      <c r="R119" s="28"/>
    </row>
    <row r="120" spans="16:18" s="29" customFormat="1" ht="15.75">
      <c r="P120" s="73"/>
      <c r="R120" s="28"/>
    </row>
    <row r="121" spans="16:18" s="29" customFormat="1" ht="15.75">
      <c r="P121" s="73"/>
      <c r="R121" s="28"/>
    </row>
    <row r="122" spans="16:18" s="29" customFormat="1" ht="15.75">
      <c r="P122" s="73"/>
      <c r="R122" s="28"/>
    </row>
    <row r="123" spans="16:18" s="29" customFormat="1" ht="15.75">
      <c r="P123" s="73"/>
      <c r="R123" s="28"/>
    </row>
    <row r="124" spans="6:18" s="29" customFormat="1" ht="15.75">
      <c r="F124" s="74" t="s">
        <v>110</v>
      </c>
      <c r="P124" s="73"/>
      <c r="R124" s="28"/>
    </row>
    <row r="125" spans="16:18" s="62" customFormat="1" ht="16.5">
      <c r="P125" s="63"/>
      <c r="R125" s="64"/>
    </row>
    <row r="139" spans="1:19" s="37" customFormat="1" ht="18" customHeight="1">
      <c r="A139" s="41">
        <v>7</v>
      </c>
      <c r="B139" s="65" t="s">
        <v>187</v>
      </c>
      <c r="C139" s="71" t="s">
        <v>26</v>
      </c>
      <c r="D139" s="263" t="s">
        <v>27</v>
      </c>
      <c r="E139" s="42">
        <v>34728</v>
      </c>
      <c r="F139" s="43" t="s">
        <v>315</v>
      </c>
      <c r="G139" s="66">
        <v>86</v>
      </c>
      <c r="H139" s="66">
        <v>85</v>
      </c>
      <c r="I139" s="67">
        <f>AVERAGE(G139:H139)</f>
        <v>85.5</v>
      </c>
      <c r="J139" s="66">
        <v>87</v>
      </c>
      <c r="K139" s="66">
        <v>0</v>
      </c>
      <c r="L139" s="67">
        <f>AVERAGE(J139:K139)</f>
        <v>43.5</v>
      </c>
      <c r="M139" s="67" t="e">
        <f>VLOOKUP(VALUE(B139),'HK5+HK6'!$B$11:$K$121,6,0)</f>
        <v>#N/A</v>
      </c>
      <c r="N139" s="67" t="e">
        <f>AVERAGE(M139:M139)</f>
        <v>#N/A</v>
      </c>
      <c r="O139" s="68" t="e">
        <f>IF(AND(I139&lt;&gt;"",L139&lt;&gt;"",N139&lt;&gt;""),ROUND((I139*1+L139*1.2+N139*1.4)/3.6,0),"")</f>
        <v>#N/A</v>
      </c>
      <c r="P139" s="69" t="e">
        <f>IF(O139&gt;=90,"Xuất Sắc",IF(O139&gt;=80,"Tốt",IF(O139&gt;=65,"Khá",IF(O139&gt;=50,"TB ",IF(O139&gt;=35,"Yếu","Kém")))))</f>
        <v>#N/A</v>
      </c>
      <c r="Q139" s="66"/>
      <c r="R139" s="264" t="s">
        <v>364</v>
      </c>
      <c r="S139" s="40"/>
    </row>
  </sheetData>
  <sheetProtection/>
  <mergeCells count="23">
    <mergeCell ref="L118:Q118"/>
    <mergeCell ref="K7:K8"/>
    <mergeCell ref="L7:L8"/>
    <mergeCell ref="N7:N8"/>
    <mergeCell ref="O7:Q7"/>
    <mergeCell ref="N106:Q106"/>
    <mergeCell ref="M7:M8"/>
    <mergeCell ref="A4:Q4"/>
    <mergeCell ref="A7:A8"/>
    <mergeCell ref="B7:B8"/>
    <mergeCell ref="C7:D8"/>
    <mergeCell ref="E7:E8"/>
    <mergeCell ref="F7:F8"/>
    <mergeCell ref="G7:G8"/>
    <mergeCell ref="H7:H8"/>
    <mergeCell ref="I7:I8"/>
    <mergeCell ref="J7:J8"/>
    <mergeCell ref="A1:D1"/>
    <mergeCell ref="E1:Q1"/>
    <mergeCell ref="A2:D2"/>
    <mergeCell ref="E2:Q2"/>
    <mergeCell ref="A3:D3"/>
    <mergeCell ref="E3:Q3"/>
  </mergeCells>
  <conditionalFormatting sqref="G139:O139 G9:O104">
    <cfRule type="cellIs" priority="34" dxfId="1" operator="lessThanOrEqual" stopIfTrue="1">
      <formula>50</formula>
    </cfRule>
    <cfRule type="cellIs" priority="35" dxfId="0" operator="greaterThan" stopIfTrue="1">
      <formula>100</formula>
    </cfRule>
  </conditionalFormatting>
  <conditionalFormatting sqref="P9:P104 P139">
    <cfRule type="cellIs" priority="23" dxfId="1" operator="lessThanOrEqual" stopIfTrue="1">
      <formula>50</formula>
    </cfRule>
  </conditionalFormatting>
  <printOptions/>
  <pageMargins left="0.2" right="0.2" top="0.5" bottom="0.5" header="0.3" footer="0.3"/>
  <pageSetup horizontalDpi="600" verticalDpi="600" orientation="landscape" r:id="rId4"/>
  <headerFooter>
    <oddFooter>&amp;R&amp;"Tahoma,Regular"&amp;8&amp;P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A1">
      <selection activeCell="M12" sqref="M12:O12"/>
    </sheetView>
  </sheetViews>
  <sheetFormatPr defaultColWidth="9.140625" defaultRowHeight="19.5" customHeight="1"/>
  <cols>
    <col min="1" max="1" width="6.00390625" style="104" customWidth="1"/>
    <col min="2" max="2" width="13.421875" style="104" customWidth="1"/>
    <col min="3" max="3" width="16.00390625" style="77" bestFit="1" customWidth="1"/>
    <col min="4" max="4" width="7.140625" style="77" customWidth="1"/>
    <col min="5" max="5" width="12.140625" style="104" customWidth="1"/>
    <col min="6" max="6" width="10.00390625" style="104" bestFit="1" customWidth="1"/>
    <col min="7" max="7" width="8.00390625" style="77" customWidth="1"/>
    <col min="8" max="8" width="5.8515625" style="77" bestFit="1" customWidth="1"/>
    <col min="9" max="9" width="8.140625" style="77" customWidth="1"/>
    <col min="10" max="10" width="6.421875" style="77" customWidth="1"/>
    <col min="11" max="11" width="7.8515625" style="77" customWidth="1"/>
    <col min="12" max="12" width="9.140625" style="77" customWidth="1"/>
    <col min="13" max="13" width="12.57421875" style="77" customWidth="1"/>
    <col min="14" max="14" width="9.140625" style="77" customWidth="1"/>
    <col min="15" max="15" width="11.00390625" style="77" bestFit="1" customWidth="1"/>
    <col min="16" max="16384" width="9.140625" style="77" customWidth="1"/>
  </cols>
  <sheetData>
    <row r="1" spans="1:11" ht="18" customHeight="1">
      <c r="A1" s="317" t="s">
        <v>1</v>
      </c>
      <c r="B1" s="317"/>
      <c r="C1" s="317"/>
      <c r="D1" s="317"/>
      <c r="E1" s="318" t="s">
        <v>0</v>
      </c>
      <c r="F1" s="318"/>
      <c r="G1" s="318"/>
      <c r="H1" s="318"/>
      <c r="I1" s="318"/>
      <c r="J1" s="318"/>
      <c r="K1" s="318"/>
    </row>
    <row r="2" spans="1:11" ht="15">
      <c r="A2" s="319" t="s">
        <v>68</v>
      </c>
      <c r="B2" s="319"/>
      <c r="C2" s="319"/>
      <c r="D2" s="319"/>
      <c r="E2" s="319" t="s">
        <v>2</v>
      </c>
      <c r="F2" s="319"/>
      <c r="G2" s="319"/>
      <c r="H2" s="319"/>
      <c r="I2" s="319"/>
      <c r="J2" s="319"/>
      <c r="K2" s="319"/>
    </row>
    <row r="3" spans="1:11" ht="10.5" customHeight="1">
      <c r="A3" s="2"/>
      <c r="B3" s="320"/>
      <c r="C3" s="320"/>
      <c r="D3" s="320"/>
      <c r="E3" s="2"/>
      <c r="F3" s="2"/>
      <c r="G3" s="1"/>
      <c r="H3" s="1"/>
      <c r="I3" s="1"/>
      <c r="J3" s="1"/>
      <c r="K3" s="1"/>
    </row>
    <row r="4" spans="1:11" ht="15">
      <c r="A4" s="316" t="s">
        <v>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</row>
    <row r="5" spans="1:11" ht="15">
      <c r="A5" s="316" t="s">
        <v>316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</row>
    <row r="6" spans="1:11" ht="15">
      <c r="A6" s="316" t="s">
        <v>317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</row>
    <row r="7" spans="1:11" ht="15">
      <c r="A7" s="316" t="s">
        <v>318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15">
      <c r="A8" s="321" t="s">
        <v>72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1:11" ht="33.75" customHeight="1">
      <c r="A9" s="322" t="s">
        <v>4</v>
      </c>
      <c r="B9" s="323" t="s">
        <v>5</v>
      </c>
      <c r="C9" s="324" t="s">
        <v>6</v>
      </c>
      <c r="D9" s="325"/>
      <c r="E9" s="323" t="s">
        <v>7</v>
      </c>
      <c r="F9" s="323" t="s">
        <v>8</v>
      </c>
      <c r="G9" s="328" t="s">
        <v>319</v>
      </c>
      <c r="H9" s="329"/>
      <c r="I9" s="329"/>
      <c r="J9" s="330"/>
      <c r="K9" s="331" t="s">
        <v>9</v>
      </c>
    </row>
    <row r="10" spans="1:11" ht="35.25" customHeight="1">
      <c r="A10" s="322"/>
      <c r="B10" s="323"/>
      <c r="C10" s="326"/>
      <c r="D10" s="327"/>
      <c r="E10" s="323"/>
      <c r="F10" s="323"/>
      <c r="G10" s="3" t="s">
        <v>10</v>
      </c>
      <c r="H10" s="3" t="s">
        <v>11</v>
      </c>
      <c r="I10" s="3" t="s">
        <v>12</v>
      </c>
      <c r="J10" s="3" t="s">
        <v>13</v>
      </c>
      <c r="K10" s="331"/>
    </row>
    <row r="11" spans="1:11" ht="15.75">
      <c r="A11" s="78">
        <v>1</v>
      </c>
      <c r="B11" s="79">
        <v>2326521015</v>
      </c>
      <c r="C11" s="80" t="s">
        <v>115</v>
      </c>
      <c r="D11" s="81" t="s">
        <v>278</v>
      </c>
      <c r="E11" s="82">
        <v>35425</v>
      </c>
      <c r="F11" s="83" t="s">
        <v>320</v>
      </c>
      <c r="G11" s="84">
        <v>72</v>
      </c>
      <c r="H11" s="85">
        <v>78</v>
      </c>
      <c r="I11" s="86">
        <f>AVERAGE(G11:H11)</f>
        <v>75</v>
      </c>
      <c r="J11" s="87" t="str">
        <f>IF(I11&gt;=90,"X.Sắc",IF(I11&gt;=80,"Tốt",IF(I11&gt;=65,"Khá",IF(I11&gt;=50,"T.Bình",IF(I11&gt;=35,"Yếu","Kém")))))</f>
        <v>Khá</v>
      </c>
      <c r="K11" s="84"/>
    </row>
    <row r="12" spans="1:15" ht="15.75">
      <c r="A12" s="78">
        <v>2</v>
      </c>
      <c r="B12" s="79">
        <v>2226521494</v>
      </c>
      <c r="C12" s="80" t="s">
        <v>23</v>
      </c>
      <c r="D12" s="81" t="s">
        <v>24</v>
      </c>
      <c r="E12" s="82">
        <v>34988</v>
      </c>
      <c r="F12" s="83" t="s">
        <v>320</v>
      </c>
      <c r="G12" s="88">
        <v>60</v>
      </c>
      <c r="H12" s="84">
        <v>80</v>
      </c>
      <c r="I12" s="86">
        <f aca="true" t="shared" si="0" ref="I12:I75">AVERAGE(G12:H12)</f>
        <v>70</v>
      </c>
      <c r="J12" s="87" t="str">
        <f aca="true" t="shared" si="1" ref="J12:J75">IF(I12&gt;=90,"X.Sắc",IF(I12&gt;=80,"Tốt",IF(I12&gt;=65,"Khá",IF(I12&gt;=50,"T.Bình",IF(I12&gt;=35,"Yếu","Kém")))))</f>
        <v>Khá</v>
      </c>
      <c r="K12" s="84"/>
      <c r="M12" s="275" t="s">
        <v>369</v>
      </c>
      <c r="N12" s="275"/>
      <c r="O12" s="275"/>
    </row>
    <row r="13" spans="1:11" ht="30">
      <c r="A13" s="78">
        <v>3</v>
      </c>
      <c r="B13" s="79">
        <v>2326521032</v>
      </c>
      <c r="C13" s="80" t="s">
        <v>124</v>
      </c>
      <c r="D13" s="81" t="s">
        <v>284</v>
      </c>
      <c r="E13" s="82">
        <v>34963</v>
      </c>
      <c r="F13" s="83" t="s">
        <v>320</v>
      </c>
      <c r="G13" s="84">
        <v>72</v>
      </c>
      <c r="H13" s="85">
        <v>87</v>
      </c>
      <c r="I13" s="86">
        <f t="shared" si="0"/>
        <v>79.5</v>
      </c>
      <c r="J13" s="87" t="str">
        <f t="shared" si="1"/>
        <v>Khá</v>
      </c>
      <c r="K13" s="84"/>
    </row>
    <row r="14" spans="1:11" ht="15.75">
      <c r="A14" s="78">
        <v>4</v>
      </c>
      <c r="B14" s="79">
        <v>2327521034</v>
      </c>
      <c r="C14" s="80" t="s">
        <v>125</v>
      </c>
      <c r="D14" s="81" t="s">
        <v>285</v>
      </c>
      <c r="E14" s="82">
        <v>35349</v>
      </c>
      <c r="F14" s="83" t="s">
        <v>320</v>
      </c>
      <c r="G14" s="84">
        <v>87</v>
      </c>
      <c r="H14" s="85">
        <v>78</v>
      </c>
      <c r="I14" s="86">
        <f t="shared" si="0"/>
        <v>82.5</v>
      </c>
      <c r="J14" s="87" t="str">
        <f t="shared" si="1"/>
        <v>Tốt</v>
      </c>
      <c r="K14" s="84"/>
    </row>
    <row r="15" spans="1:11" ht="15.75">
      <c r="A15" s="78">
        <v>5</v>
      </c>
      <c r="B15" s="79">
        <v>2326521030</v>
      </c>
      <c r="C15" s="80" t="s">
        <v>321</v>
      </c>
      <c r="D15" s="81" t="s">
        <v>14</v>
      </c>
      <c r="E15" s="82">
        <v>33774</v>
      </c>
      <c r="F15" s="83" t="s">
        <v>320</v>
      </c>
      <c r="G15" s="84">
        <v>87</v>
      </c>
      <c r="H15" s="88">
        <v>0</v>
      </c>
      <c r="I15" s="86">
        <f t="shared" si="0"/>
        <v>43.5</v>
      </c>
      <c r="J15" s="87" t="str">
        <f t="shared" si="1"/>
        <v>Yếu</v>
      </c>
      <c r="K15" s="84"/>
    </row>
    <row r="16" spans="1:11" ht="15.75">
      <c r="A16" s="78">
        <v>6</v>
      </c>
      <c r="B16" s="79">
        <v>2327521036</v>
      </c>
      <c r="C16" s="80" t="s">
        <v>126</v>
      </c>
      <c r="D16" s="81" t="s">
        <v>286</v>
      </c>
      <c r="E16" s="82">
        <v>30681</v>
      </c>
      <c r="F16" s="83" t="s">
        <v>320</v>
      </c>
      <c r="G16" s="84">
        <v>97</v>
      </c>
      <c r="H16" s="85">
        <v>98</v>
      </c>
      <c r="I16" s="86">
        <f t="shared" si="0"/>
        <v>97.5</v>
      </c>
      <c r="J16" s="87" t="str">
        <f t="shared" si="1"/>
        <v>X.Sắc</v>
      </c>
      <c r="K16" s="84"/>
    </row>
    <row r="17" spans="1:11" ht="15.75">
      <c r="A17" s="78">
        <v>7</v>
      </c>
      <c r="B17" s="79">
        <v>2326521037</v>
      </c>
      <c r="C17" s="80" t="s">
        <v>127</v>
      </c>
      <c r="D17" s="81" t="s">
        <v>287</v>
      </c>
      <c r="E17" s="82">
        <v>34883</v>
      </c>
      <c r="F17" s="83" t="s">
        <v>320</v>
      </c>
      <c r="G17" s="84">
        <v>87</v>
      </c>
      <c r="H17" s="85">
        <v>80</v>
      </c>
      <c r="I17" s="86">
        <f t="shared" si="0"/>
        <v>83.5</v>
      </c>
      <c r="J17" s="87" t="str">
        <f t="shared" si="1"/>
        <v>Tốt</v>
      </c>
      <c r="K17" s="84"/>
    </row>
    <row r="18" spans="1:11" ht="15.75">
      <c r="A18" s="78">
        <v>8</v>
      </c>
      <c r="B18" s="79">
        <v>2326521040</v>
      </c>
      <c r="C18" s="80" t="s">
        <v>35</v>
      </c>
      <c r="D18" s="81" t="s">
        <v>288</v>
      </c>
      <c r="E18" s="82">
        <v>34041</v>
      </c>
      <c r="F18" s="83" t="s">
        <v>320</v>
      </c>
      <c r="G18" s="84">
        <v>87</v>
      </c>
      <c r="H18" s="85">
        <v>88</v>
      </c>
      <c r="I18" s="86">
        <f t="shared" si="0"/>
        <v>87.5</v>
      </c>
      <c r="J18" s="87" t="str">
        <f t="shared" si="1"/>
        <v>Tốt</v>
      </c>
      <c r="K18" s="84"/>
    </row>
    <row r="19" spans="1:11" ht="15.75">
      <c r="A19" s="78">
        <v>9</v>
      </c>
      <c r="B19" s="79">
        <v>2327521043</v>
      </c>
      <c r="C19" s="80" t="s">
        <v>129</v>
      </c>
      <c r="D19" s="81" t="s">
        <v>16</v>
      </c>
      <c r="E19" s="82">
        <v>32769</v>
      </c>
      <c r="F19" s="83" t="s">
        <v>320</v>
      </c>
      <c r="G19" s="84">
        <v>87</v>
      </c>
      <c r="H19" s="85">
        <v>83</v>
      </c>
      <c r="I19" s="86">
        <f t="shared" si="0"/>
        <v>85</v>
      </c>
      <c r="J19" s="87" t="str">
        <f t="shared" si="1"/>
        <v>Tốt</v>
      </c>
      <c r="K19" s="84"/>
    </row>
    <row r="20" spans="1:11" ht="15.75">
      <c r="A20" s="78">
        <v>10</v>
      </c>
      <c r="B20" s="79">
        <v>2326521044</v>
      </c>
      <c r="C20" s="80" t="s">
        <v>322</v>
      </c>
      <c r="D20" s="81" t="s">
        <v>323</v>
      </c>
      <c r="E20" s="82">
        <v>34322</v>
      </c>
      <c r="F20" s="83" t="s">
        <v>320</v>
      </c>
      <c r="G20" s="84">
        <v>90</v>
      </c>
      <c r="H20" s="85">
        <v>90</v>
      </c>
      <c r="I20" s="86">
        <f t="shared" si="0"/>
        <v>90</v>
      </c>
      <c r="J20" s="87" t="str">
        <f t="shared" si="1"/>
        <v>X.Sắc</v>
      </c>
      <c r="K20" s="84"/>
    </row>
    <row r="21" spans="1:11" ht="15.75">
      <c r="A21" s="78">
        <v>11</v>
      </c>
      <c r="B21" s="79">
        <v>2327521049</v>
      </c>
      <c r="C21" s="80" t="s">
        <v>132</v>
      </c>
      <c r="D21" s="81" t="s">
        <v>290</v>
      </c>
      <c r="E21" s="82">
        <v>33965</v>
      </c>
      <c r="F21" s="83" t="s">
        <v>320</v>
      </c>
      <c r="G21" s="84">
        <v>77</v>
      </c>
      <c r="H21" s="85">
        <v>78</v>
      </c>
      <c r="I21" s="86">
        <f t="shared" si="0"/>
        <v>77.5</v>
      </c>
      <c r="J21" s="87" t="str">
        <f t="shared" si="1"/>
        <v>Khá</v>
      </c>
      <c r="K21" s="84"/>
    </row>
    <row r="22" spans="1:11" ht="15.75">
      <c r="A22" s="78">
        <v>12</v>
      </c>
      <c r="B22" s="79">
        <v>2326521047</v>
      </c>
      <c r="C22" s="80" t="s">
        <v>131</v>
      </c>
      <c r="D22" s="81" t="s">
        <v>32</v>
      </c>
      <c r="E22" s="82">
        <v>33176</v>
      </c>
      <c r="F22" s="83" t="s">
        <v>320</v>
      </c>
      <c r="G22" s="84">
        <v>87</v>
      </c>
      <c r="H22" s="85">
        <v>90</v>
      </c>
      <c r="I22" s="86">
        <f t="shared" si="0"/>
        <v>88.5</v>
      </c>
      <c r="J22" s="87" t="str">
        <f t="shared" si="1"/>
        <v>Tốt</v>
      </c>
      <c r="K22" s="84"/>
    </row>
    <row r="23" spans="1:15" ht="15.75">
      <c r="A23" s="78">
        <v>13</v>
      </c>
      <c r="B23" s="104">
        <v>2327521053</v>
      </c>
      <c r="C23" s="80" t="s">
        <v>324</v>
      </c>
      <c r="D23" s="81" t="s">
        <v>291</v>
      </c>
      <c r="E23" s="82">
        <v>34037</v>
      </c>
      <c r="F23" s="83" t="s">
        <v>320</v>
      </c>
      <c r="G23" s="84">
        <v>87</v>
      </c>
      <c r="H23" s="85">
        <v>88</v>
      </c>
      <c r="I23" s="86">
        <f t="shared" si="0"/>
        <v>87.5</v>
      </c>
      <c r="J23" s="87" t="str">
        <f t="shared" si="1"/>
        <v>Tốt</v>
      </c>
      <c r="K23" s="84"/>
      <c r="L23" s="262" t="s">
        <v>363</v>
      </c>
      <c r="M23" s="79">
        <v>2326521053</v>
      </c>
      <c r="O23" s="79">
        <v>2327521053</v>
      </c>
    </row>
    <row r="24" spans="1:11" ht="15.75">
      <c r="A24" s="78">
        <v>14</v>
      </c>
      <c r="B24" s="79">
        <v>2326521056</v>
      </c>
      <c r="C24" s="80" t="s">
        <v>38</v>
      </c>
      <c r="D24" s="81" t="s">
        <v>293</v>
      </c>
      <c r="E24" s="82">
        <v>33542</v>
      </c>
      <c r="F24" s="83" t="s">
        <v>320</v>
      </c>
      <c r="G24" s="84">
        <v>87</v>
      </c>
      <c r="H24" s="85">
        <v>82</v>
      </c>
      <c r="I24" s="86">
        <f t="shared" si="0"/>
        <v>84.5</v>
      </c>
      <c r="J24" s="87" t="str">
        <f t="shared" si="1"/>
        <v>Tốt</v>
      </c>
      <c r="K24" s="84"/>
    </row>
    <row r="25" spans="1:11" ht="15.75">
      <c r="A25" s="78">
        <v>15</v>
      </c>
      <c r="B25" s="79">
        <v>2326521057</v>
      </c>
      <c r="C25" s="80" t="s">
        <v>111</v>
      </c>
      <c r="D25" s="81" t="s">
        <v>293</v>
      </c>
      <c r="E25" s="82">
        <v>33481</v>
      </c>
      <c r="F25" s="83" t="s">
        <v>320</v>
      </c>
      <c r="G25" s="84">
        <v>90</v>
      </c>
      <c r="H25" s="85">
        <v>88</v>
      </c>
      <c r="I25" s="86">
        <f t="shared" si="0"/>
        <v>89</v>
      </c>
      <c r="J25" s="87" t="str">
        <f t="shared" si="1"/>
        <v>Tốt</v>
      </c>
      <c r="K25" s="84"/>
    </row>
    <row r="26" spans="1:11" ht="15.75">
      <c r="A26" s="78">
        <v>16</v>
      </c>
      <c r="B26" s="79">
        <v>2326521059</v>
      </c>
      <c r="C26" s="80" t="s">
        <v>137</v>
      </c>
      <c r="D26" s="81" t="s">
        <v>294</v>
      </c>
      <c r="E26" s="82">
        <v>31048</v>
      </c>
      <c r="F26" s="83" t="s">
        <v>320</v>
      </c>
      <c r="G26" s="84">
        <v>90</v>
      </c>
      <c r="H26" s="85">
        <v>90</v>
      </c>
      <c r="I26" s="86">
        <f t="shared" si="0"/>
        <v>90</v>
      </c>
      <c r="J26" s="87" t="str">
        <f t="shared" si="1"/>
        <v>X.Sắc</v>
      </c>
      <c r="K26" s="84"/>
    </row>
    <row r="27" spans="1:11" ht="15.75">
      <c r="A27" s="78">
        <v>17</v>
      </c>
      <c r="B27" s="79">
        <v>2326521062</v>
      </c>
      <c r="C27" s="80" t="s">
        <v>43</v>
      </c>
      <c r="D27" s="81" t="s">
        <v>36</v>
      </c>
      <c r="E27" s="82">
        <v>34395</v>
      </c>
      <c r="F27" s="83" t="s">
        <v>320</v>
      </c>
      <c r="G27" s="84">
        <v>90</v>
      </c>
      <c r="H27" s="85">
        <v>90</v>
      </c>
      <c r="I27" s="86">
        <f t="shared" si="0"/>
        <v>90</v>
      </c>
      <c r="J27" s="87" t="str">
        <f t="shared" si="1"/>
        <v>X.Sắc</v>
      </c>
      <c r="K27" s="84"/>
    </row>
    <row r="28" spans="1:11" ht="15.75">
      <c r="A28" s="78">
        <v>18</v>
      </c>
      <c r="B28" s="79">
        <v>2326521068</v>
      </c>
      <c r="C28" s="80" t="s">
        <v>142</v>
      </c>
      <c r="D28" s="81" t="s">
        <v>295</v>
      </c>
      <c r="E28" s="82">
        <v>34569</v>
      </c>
      <c r="F28" s="83" t="s">
        <v>320</v>
      </c>
      <c r="G28" s="84">
        <v>90</v>
      </c>
      <c r="H28" s="85">
        <v>90</v>
      </c>
      <c r="I28" s="86">
        <f t="shared" si="0"/>
        <v>90</v>
      </c>
      <c r="J28" s="87" t="str">
        <f t="shared" si="1"/>
        <v>X.Sắc</v>
      </c>
      <c r="K28" s="84"/>
    </row>
    <row r="29" spans="1:11" ht="15.75">
      <c r="A29" s="78">
        <v>19</v>
      </c>
      <c r="B29" s="79">
        <v>2326521067</v>
      </c>
      <c r="C29" s="80" t="s">
        <v>143</v>
      </c>
      <c r="D29" s="81" t="s">
        <v>295</v>
      </c>
      <c r="E29" s="82">
        <v>34652</v>
      </c>
      <c r="F29" s="83" t="s">
        <v>320</v>
      </c>
      <c r="G29" s="84">
        <v>90</v>
      </c>
      <c r="H29" s="85">
        <v>90</v>
      </c>
      <c r="I29" s="86">
        <f t="shared" si="0"/>
        <v>90</v>
      </c>
      <c r="J29" s="87" t="str">
        <f t="shared" si="1"/>
        <v>X.Sắc</v>
      </c>
      <c r="K29" s="84"/>
    </row>
    <row r="30" spans="1:11" ht="15.75">
      <c r="A30" s="78">
        <v>20</v>
      </c>
      <c r="B30" s="79">
        <v>2326521069</v>
      </c>
      <c r="C30" s="80" t="s">
        <v>144</v>
      </c>
      <c r="D30" s="81" t="s">
        <v>296</v>
      </c>
      <c r="E30" s="82">
        <v>33240</v>
      </c>
      <c r="F30" s="83" t="s">
        <v>320</v>
      </c>
      <c r="G30" s="84">
        <v>87</v>
      </c>
      <c r="H30" s="85">
        <v>98</v>
      </c>
      <c r="I30" s="86">
        <f t="shared" si="0"/>
        <v>92.5</v>
      </c>
      <c r="J30" s="87" t="str">
        <f t="shared" si="1"/>
        <v>X.Sắc</v>
      </c>
      <c r="K30" s="84"/>
    </row>
    <row r="31" spans="1:11" ht="15.75">
      <c r="A31" s="78">
        <v>21</v>
      </c>
      <c r="B31" s="79">
        <v>2326521070</v>
      </c>
      <c r="C31" s="80" t="s">
        <v>31</v>
      </c>
      <c r="D31" s="81" t="s">
        <v>296</v>
      </c>
      <c r="E31" s="82">
        <v>28687</v>
      </c>
      <c r="F31" s="83" t="s">
        <v>320</v>
      </c>
      <c r="G31" s="84">
        <v>97</v>
      </c>
      <c r="H31" s="85">
        <v>90</v>
      </c>
      <c r="I31" s="86">
        <f t="shared" si="0"/>
        <v>93.5</v>
      </c>
      <c r="J31" s="87" t="str">
        <f t="shared" si="1"/>
        <v>X.Sắc</v>
      </c>
      <c r="K31" s="84"/>
    </row>
    <row r="32" spans="1:11" ht="30">
      <c r="A32" s="78">
        <v>22</v>
      </c>
      <c r="B32" s="79">
        <v>2326521071</v>
      </c>
      <c r="C32" s="80" t="s">
        <v>325</v>
      </c>
      <c r="D32" s="81" t="s">
        <v>326</v>
      </c>
      <c r="E32" s="82">
        <v>34432</v>
      </c>
      <c r="F32" s="83" t="s">
        <v>320</v>
      </c>
      <c r="G32" s="84">
        <v>90</v>
      </c>
      <c r="H32" s="85">
        <v>78</v>
      </c>
      <c r="I32" s="86">
        <f t="shared" si="0"/>
        <v>84</v>
      </c>
      <c r="J32" s="87" t="str">
        <f t="shared" si="1"/>
        <v>Tốt</v>
      </c>
      <c r="K32" s="84"/>
    </row>
    <row r="33" spans="1:11" ht="15.75">
      <c r="A33" s="78">
        <v>23</v>
      </c>
      <c r="B33" s="79">
        <v>2326521084</v>
      </c>
      <c r="C33" s="80" t="s">
        <v>154</v>
      </c>
      <c r="D33" s="81" t="s">
        <v>301</v>
      </c>
      <c r="E33" s="82">
        <v>31716</v>
      </c>
      <c r="F33" s="83" t="s">
        <v>320</v>
      </c>
      <c r="G33" s="84">
        <v>90</v>
      </c>
      <c r="H33" s="85">
        <v>90</v>
      </c>
      <c r="I33" s="86">
        <f t="shared" si="0"/>
        <v>90</v>
      </c>
      <c r="J33" s="87" t="str">
        <f t="shared" si="1"/>
        <v>X.Sắc</v>
      </c>
      <c r="K33" s="84"/>
    </row>
    <row r="34" spans="1:11" ht="30">
      <c r="A34" s="78">
        <v>24</v>
      </c>
      <c r="B34" s="79">
        <v>2326521074</v>
      </c>
      <c r="C34" s="80" t="s">
        <v>46</v>
      </c>
      <c r="D34" s="81" t="s">
        <v>39</v>
      </c>
      <c r="E34" s="82">
        <v>33689</v>
      </c>
      <c r="F34" s="83" t="s">
        <v>320</v>
      </c>
      <c r="G34" s="84">
        <v>90</v>
      </c>
      <c r="H34" s="85">
        <v>88</v>
      </c>
      <c r="I34" s="86">
        <f t="shared" si="0"/>
        <v>89</v>
      </c>
      <c r="J34" s="87" t="str">
        <f t="shared" si="1"/>
        <v>Tốt</v>
      </c>
      <c r="K34" s="84"/>
    </row>
    <row r="35" spans="1:11" ht="30">
      <c r="A35" s="78">
        <v>25</v>
      </c>
      <c r="B35" s="79">
        <v>2326521073</v>
      </c>
      <c r="C35" s="80" t="s">
        <v>46</v>
      </c>
      <c r="D35" s="81" t="s">
        <v>39</v>
      </c>
      <c r="E35" s="82">
        <v>30784</v>
      </c>
      <c r="F35" s="83" t="s">
        <v>320</v>
      </c>
      <c r="G35" s="84">
        <v>97</v>
      </c>
      <c r="H35" s="85">
        <v>80</v>
      </c>
      <c r="I35" s="86">
        <f t="shared" si="0"/>
        <v>88.5</v>
      </c>
      <c r="J35" s="87" t="str">
        <f t="shared" si="1"/>
        <v>Tốt</v>
      </c>
      <c r="K35" s="84"/>
    </row>
    <row r="36" spans="1:11" ht="30">
      <c r="A36" s="78">
        <v>26</v>
      </c>
      <c r="B36" s="79">
        <v>2326521076</v>
      </c>
      <c r="C36" s="80" t="s">
        <v>146</v>
      </c>
      <c r="D36" s="81" t="s">
        <v>40</v>
      </c>
      <c r="E36" s="82">
        <v>33385</v>
      </c>
      <c r="F36" s="83" t="s">
        <v>320</v>
      </c>
      <c r="G36" s="84">
        <v>87</v>
      </c>
      <c r="H36" s="89">
        <v>80</v>
      </c>
      <c r="I36" s="86">
        <f t="shared" si="0"/>
        <v>83.5</v>
      </c>
      <c r="J36" s="87" t="str">
        <f t="shared" si="1"/>
        <v>Tốt</v>
      </c>
      <c r="K36" s="84"/>
    </row>
    <row r="37" spans="1:11" ht="15.75">
      <c r="A37" s="78">
        <v>27</v>
      </c>
      <c r="B37" s="79">
        <v>2326521078</v>
      </c>
      <c r="C37" s="80" t="s">
        <v>149</v>
      </c>
      <c r="D37" s="81" t="s">
        <v>41</v>
      </c>
      <c r="E37" s="82">
        <v>30493</v>
      </c>
      <c r="F37" s="83" t="s">
        <v>320</v>
      </c>
      <c r="G37" s="84">
        <v>87</v>
      </c>
      <c r="H37" s="85">
        <v>90</v>
      </c>
      <c r="I37" s="86">
        <f t="shared" si="0"/>
        <v>88.5</v>
      </c>
      <c r="J37" s="87" t="str">
        <f t="shared" si="1"/>
        <v>Tốt</v>
      </c>
      <c r="K37" s="84"/>
    </row>
    <row r="38" spans="1:11" ht="15.75">
      <c r="A38" s="78">
        <v>28</v>
      </c>
      <c r="B38" s="79">
        <v>2327521079</v>
      </c>
      <c r="C38" s="80" t="s">
        <v>327</v>
      </c>
      <c r="D38" s="81" t="s">
        <v>41</v>
      </c>
      <c r="E38" s="82">
        <v>34457</v>
      </c>
      <c r="F38" s="83" t="s">
        <v>320</v>
      </c>
      <c r="G38" s="84">
        <v>87</v>
      </c>
      <c r="H38" s="85">
        <v>90</v>
      </c>
      <c r="I38" s="86">
        <f t="shared" si="0"/>
        <v>88.5</v>
      </c>
      <c r="J38" s="87" t="str">
        <f t="shared" si="1"/>
        <v>Tốt</v>
      </c>
      <c r="K38" s="84"/>
    </row>
    <row r="39" spans="1:11" ht="15.75">
      <c r="A39" s="78">
        <v>29</v>
      </c>
      <c r="B39" s="79">
        <v>2326521080</v>
      </c>
      <c r="C39" s="80" t="s">
        <v>151</v>
      </c>
      <c r="D39" s="81" t="s">
        <v>298</v>
      </c>
      <c r="E39" s="82">
        <v>34103</v>
      </c>
      <c r="F39" s="83" t="s">
        <v>320</v>
      </c>
      <c r="G39" s="84">
        <v>87</v>
      </c>
      <c r="H39" s="85">
        <v>80</v>
      </c>
      <c r="I39" s="86">
        <f t="shared" si="0"/>
        <v>83.5</v>
      </c>
      <c r="J39" s="87" t="str">
        <f t="shared" si="1"/>
        <v>Tốt</v>
      </c>
      <c r="K39" s="84"/>
    </row>
    <row r="40" spans="1:14" ht="15.75">
      <c r="A40" s="78">
        <v>30</v>
      </c>
      <c r="B40" s="79">
        <v>2226521153</v>
      </c>
      <c r="C40" s="80" t="s">
        <v>328</v>
      </c>
      <c r="D40" s="81" t="s">
        <v>44</v>
      </c>
      <c r="E40" s="82">
        <v>33970</v>
      </c>
      <c r="F40" s="83" t="s">
        <v>320</v>
      </c>
      <c r="G40" s="265">
        <v>60</v>
      </c>
      <c r="H40" s="84">
        <v>78</v>
      </c>
      <c r="I40" s="86">
        <f t="shared" si="0"/>
        <v>69</v>
      </c>
      <c r="J40" s="87" t="str">
        <f t="shared" si="1"/>
        <v>Khá</v>
      </c>
      <c r="K40" s="84"/>
      <c r="M40" s="266" t="s">
        <v>365</v>
      </c>
      <c r="N40" s="267"/>
    </row>
    <row r="41" spans="1:11" ht="15.75">
      <c r="A41" s="78">
        <v>31</v>
      </c>
      <c r="B41" s="79">
        <v>2326521090</v>
      </c>
      <c r="C41" s="80" t="s">
        <v>134</v>
      </c>
      <c r="D41" s="81" t="s">
        <v>304</v>
      </c>
      <c r="E41" s="82">
        <v>35391</v>
      </c>
      <c r="F41" s="83" t="s">
        <v>320</v>
      </c>
      <c r="G41" s="84">
        <v>87</v>
      </c>
      <c r="H41" s="85">
        <v>90</v>
      </c>
      <c r="I41" s="86">
        <f t="shared" si="0"/>
        <v>88.5</v>
      </c>
      <c r="J41" s="87" t="str">
        <f t="shared" si="1"/>
        <v>Tốt</v>
      </c>
      <c r="K41" s="84"/>
    </row>
    <row r="42" spans="1:11" ht="15.75">
      <c r="A42" s="78">
        <v>32</v>
      </c>
      <c r="B42" s="79">
        <v>2326521091</v>
      </c>
      <c r="C42" s="80" t="s">
        <v>329</v>
      </c>
      <c r="D42" s="90" t="s">
        <v>330</v>
      </c>
      <c r="E42" s="82">
        <v>34079</v>
      </c>
      <c r="F42" s="83" t="s">
        <v>320</v>
      </c>
      <c r="G42" s="84">
        <v>87</v>
      </c>
      <c r="H42" s="88">
        <v>0</v>
      </c>
      <c r="I42" s="86">
        <f t="shared" si="0"/>
        <v>43.5</v>
      </c>
      <c r="J42" s="87" t="str">
        <f t="shared" si="1"/>
        <v>Yếu</v>
      </c>
      <c r="K42" s="84"/>
    </row>
    <row r="43" spans="1:11" ht="15.75">
      <c r="A43" s="78">
        <v>33</v>
      </c>
      <c r="B43" s="79">
        <v>2326521096</v>
      </c>
      <c r="C43" s="80" t="s">
        <v>142</v>
      </c>
      <c r="D43" s="81" t="s">
        <v>45</v>
      </c>
      <c r="E43" s="82">
        <v>33012</v>
      </c>
      <c r="F43" s="83" t="s">
        <v>320</v>
      </c>
      <c r="G43" s="84">
        <v>87</v>
      </c>
      <c r="H43" s="85">
        <v>87</v>
      </c>
      <c r="I43" s="86">
        <f t="shared" si="0"/>
        <v>87</v>
      </c>
      <c r="J43" s="87" t="str">
        <f t="shared" si="1"/>
        <v>Tốt</v>
      </c>
      <c r="K43" s="84"/>
    </row>
    <row r="44" spans="1:14" ht="15.75">
      <c r="A44" s="78">
        <v>34</v>
      </c>
      <c r="B44" s="79">
        <v>2326521095</v>
      </c>
      <c r="C44" s="80" t="s">
        <v>111</v>
      </c>
      <c r="D44" s="90" t="s">
        <v>45</v>
      </c>
      <c r="E44" s="82">
        <v>33496</v>
      </c>
      <c r="F44" s="83" t="s">
        <v>320</v>
      </c>
      <c r="G44" s="84">
        <v>87</v>
      </c>
      <c r="H44" s="265">
        <v>60</v>
      </c>
      <c r="I44" s="86">
        <f t="shared" si="0"/>
        <v>73.5</v>
      </c>
      <c r="J44" s="87" t="str">
        <f t="shared" si="1"/>
        <v>Khá</v>
      </c>
      <c r="K44" s="84"/>
      <c r="M44" s="266" t="s">
        <v>365</v>
      </c>
      <c r="N44" s="267"/>
    </row>
    <row r="45" spans="1:14" ht="15.75">
      <c r="A45" s="78">
        <v>35</v>
      </c>
      <c r="B45" s="79">
        <v>2326521112</v>
      </c>
      <c r="C45" s="80" t="s">
        <v>168</v>
      </c>
      <c r="D45" s="81" t="s">
        <v>47</v>
      </c>
      <c r="E45" s="82" t="s">
        <v>331</v>
      </c>
      <c r="F45" s="83" t="s">
        <v>320</v>
      </c>
      <c r="G45" s="265">
        <v>60</v>
      </c>
      <c r="H45" s="84">
        <v>88</v>
      </c>
      <c r="I45" s="86">
        <f t="shared" si="0"/>
        <v>74</v>
      </c>
      <c r="J45" s="87" t="str">
        <f t="shared" si="1"/>
        <v>Khá</v>
      </c>
      <c r="K45" s="84"/>
      <c r="M45" s="267" t="s">
        <v>365</v>
      </c>
      <c r="N45" s="267"/>
    </row>
    <row r="46" spans="1:11" ht="15.75">
      <c r="A46" s="78">
        <v>36</v>
      </c>
      <c r="B46" s="79">
        <v>2326521113</v>
      </c>
      <c r="C46" s="80" t="s">
        <v>134</v>
      </c>
      <c r="D46" s="81" t="s">
        <v>310</v>
      </c>
      <c r="E46" s="82">
        <v>33364</v>
      </c>
      <c r="F46" s="83" t="s">
        <v>320</v>
      </c>
      <c r="G46" s="84">
        <v>77</v>
      </c>
      <c r="H46" s="85">
        <v>80</v>
      </c>
      <c r="I46" s="86">
        <f t="shared" si="0"/>
        <v>78.5</v>
      </c>
      <c r="J46" s="87" t="str">
        <f t="shared" si="1"/>
        <v>Khá</v>
      </c>
      <c r="K46" s="84"/>
    </row>
    <row r="47" spans="1:11" ht="15.75">
      <c r="A47" s="78">
        <v>37</v>
      </c>
      <c r="B47" s="79">
        <v>2327521114</v>
      </c>
      <c r="C47" s="80" t="s">
        <v>169</v>
      </c>
      <c r="D47" s="81" t="s">
        <v>311</v>
      </c>
      <c r="E47" s="82">
        <v>34262</v>
      </c>
      <c r="F47" s="83" t="s">
        <v>320</v>
      </c>
      <c r="G47" s="84">
        <v>87</v>
      </c>
      <c r="H47" s="85">
        <v>87</v>
      </c>
      <c r="I47" s="86">
        <f t="shared" si="0"/>
        <v>87</v>
      </c>
      <c r="J47" s="87" t="str">
        <f t="shared" si="1"/>
        <v>Tốt</v>
      </c>
      <c r="K47" s="84"/>
    </row>
    <row r="48" spans="1:11" ht="15.75">
      <c r="A48" s="78">
        <v>38</v>
      </c>
      <c r="B48" s="79">
        <v>2326521098</v>
      </c>
      <c r="C48" s="80" t="s">
        <v>31</v>
      </c>
      <c r="D48" s="81" t="s">
        <v>306</v>
      </c>
      <c r="E48" s="82">
        <v>30389</v>
      </c>
      <c r="F48" s="83" t="s">
        <v>320</v>
      </c>
      <c r="G48" s="84">
        <v>87</v>
      </c>
      <c r="H48" s="85">
        <v>80</v>
      </c>
      <c r="I48" s="86">
        <f t="shared" si="0"/>
        <v>83.5</v>
      </c>
      <c r="J48" s="87" t="str">
        <f t="shared" si="1"/>
        <v>Tốt</v>
      </c>
      <c r="K48" s="84"/>
    </row>
    <row r="49" spans="1:11" ht="15.75">
      <c r="A49" s="78">
        <v>39</v>
      </c>
      <c r="B49" s="79">
        <v>2326521101</v>
      </c>
      <c r="C49" s="80" t="s">
        <v>74</v>
      </c>
      <c r="D49" s="81" t="s">
        <v>48</v>
      </c>
      <c r="E49" s="82">
        <v>32766</v>
      </c>
      <c r="F49" s="83" t="s">
        <v>320</v>
      </c>
      <c r="G49" s="84">
        <v>80</v>
      </c>
      <c r="H49" s="85">
        <v>80</v>
      </c>
      <c r="I49" s="86">
        <f t="shared" si="0"/>
        <v>80</v>
      </c>
      <c r="J49" s="87" t="str">
        <f t="shared" si="1"/>
        <v>Tốt</v>
      </c>
      <c r="K49" s="84"/>
    </row>
    <row r="50" spans="1:11" ht="15.75">
      <c r="A50" s="78">
        <v>40</v>
      </c>
      <c r="B50" s="79">
        <v>2327521103</v>
      </c>
      <c r="C50" s="80" t="s">
        <v>163</v>
      </c>
      <c r="D50" s="81" t="s">
        <v>307</v>
      </c>
      <c r="E50" s="82">
        <v>32830</v>
      </c>
      <c r="F50" s="83" t="s">
        <v>320</v>
      </c>
      <c r="G50" s="84">
        <v>87</v>
      </c>
      <c r="H50" s="85">
        <v>80</v>
      </c>
      <c r="I50" s="86">
        <f t="shared" si="0"/>
        <v>83.5</v>
      </c>
      <c r="J50" s="87" t="str">
        <f t="shared" si="1"/>
        <v>Tốt</v>
      </c>
      <c r="K50" s="84"/>
    </row>
    <row r="51" spans="1:11" ht="15.75">
      <c r="A51" s="78">
        <v>41</v>
      </c>
      <c r="B51" s="79">
        <v>2326521111</v>
      </c>
      <c r="C51" s="80" t="s">
        <v>162</v>
      </c>
      <c r="D51" s="81" t="s">
        <v>309</v>
      </c>
      <c r="E51" s="82">
        <v>34473</v>
      </c>
      <c r="F51" s="83" t="s">
        <v>320</v>
      </c>
      <c r="G51" s="84">
        <v>90</v>
      </c>
      <c r="H51" s="85">
        <v>90</v>
      </c>
      <c r="I51" s="86">
        <f t="shared" si="0"/>
        <v>90</v>
      </c>
      <c r="J51" s="87" t="str">
        <f t="shared" si="1"/>
        <v>X.Sắc</v>
      </c>
      <c r="K51" s="84"/>
    </row>
    <row r="52" spans="1:11" ht="15.75">
      <c r="A52" s="78">
        <v>42</v>
      </c>
      <c r="B52" s="79">
        <v>2326521117</v>
      </c>
      <c r="C52" s="80" t="s">
        <v>74</v>
      </c>
      <c r="D52" s="81" t="s">
        <v>20</v>
      </c>
      <c r="E52" s="82">
        <v>35009</v>
      </c>
      <c r="F52" s="83" t="s">
        <v>320</v>
      </c>
      <c r="G52" s="84">
        <v>98</v>
      </c>
      <c r="H52" s="85">
        <v>90</v>
      </c>
      <c r="I52" s="86">
        <f t="shared" si="0"/>
        <v>94</v>
      </c>
      <c r="J52" s="87" t="str">
        <f t="shared" si="1"/>
        <v>X.Sắc</v>
      </c>
      <c r="K52" s="84"/>
    </row>
    <row r="53" spans="1:11" ht="15.75">
      <c r="A53" s="78">
        <v>43</v>
      </c>
      <c r="B53" s="79">
        <v>2326521120</v>
      </c>
      <c r="C53" s="80" t="s">
        <v>332</v>
      </c>
      <c r="D53" s="81" t="s">
        <v>20</v>
      </c>
      <c r="E53" s="82">
        <v>34387</v>
      </c>
      <c r="F53" s="83" t="s">
        <v>320</v>
      </c>
      <c r="G53" s="84">
        <v>86</v>
      </c>
      <c r="H53" s="85">
        <v>80</v>
      </c>
      <c r="I53" s="86">
        <f t="shared" si="0"/>
        <v>83</v>
      </c>
      <c r="J53" s="87" t="str">
        <f t="shared" si="1"/>
        <v>Tốt</v>
      </c>
      <c r="K53" s="84"/>
    </row>
    <row r="54" spans="1:11" ht="30">
      <c r="A54" s="78">
        <v>44</v>
      </c>
      <c r="B54" s="79">
        <v>2326521115</v>
      </c>
      <c r="C54" s="80" t="s">
        <v>333</v>
      </c>
      <c r="D54" s="81" t="s">
        <v>20</v>
      </c>
      <c r="E54" s="82">
        <v>34937</v>
      </c>
      <c r="F54" s="83" t="s">
        <v>320</v>
      </c>
      <c r="G54" s="84">
        <v>87</v>
      </c>
      <c r="H54" s="85">
        <v>80</v>
      </c>
      <c r="I54" s="86">
        <f t="shared" si="0"/>
        <v>83.5</v>
      </c>
      <c r="J54" s="87" t="str">
        <f t="shared" si="1"/>
        <v>Tốt</v>
      </c>
      <c r="K54" s="84"/>
    </row>
    <row r="55" spans="1:11" ht="15.75">
      <c r="A55" s="78">
        <v>45</v>
      </c>
      <c r="B55" s="79">
        <v>2327521124</v>
      </c>
      <c r="C55" s="80" t="s">
        <v>174</v>
      </c>
      <c r="D55" s="81" t="s">
        <v>312</v>
      </c>
      <c r="E55" s="82">
        <v>30548</v>
      </c>
      <c r="F55" s="83" t="s">
        <v>320</v>
      </c>
      <c r="G55" s="84">
        <v>87</v>
      </c>
      <c r="H55" s="85">
        <v>88</v>
      </c>
      <c r="I55" s="86">
        <f t="shared" si="0"/>
        <v>87.5</v>
      </c>
      <c r="J55" s="87" t="str">
        <f t="shared" si="1"/>
        <v>Tốt</v>
      </c>
      <c r="K55" s="84"/>
    </row>
    <row r="56" spans="1:11" ht="15.75">
      <c r="A56" s="78">
        <v>46</v>
      </c>
      <c r="B56" s="79">
        <v>2326521126</v>
      </c>
      <c r="C56" s="80" t="s">
        <v>334</v>
      </c>
      <c r="D56" s="81" t="s">
        <v>73</v>
      </c>
      <c r="E56" s="82">
        <v>34661</v>
      </c>
      <c r="F56" s="83" t="s">
        <v>320</v>
      </c>
      <c r="G56" s="84">
        <v>87</v>
      </c>
      <c r="H56" s="88">
        <v>60</v>
      </c>
      <c r="I56" s="86">
        <f t="shared" si="0"/>
        <v>73.5</v>
      </c>
      <c r="J56" s="87" t="str">
        <f t="shared" si="1"/>
        <v>Khá</v>
      </c>
      <c r="K56" s="84"/>
    </row>
    <row r="57" spans="1:11" ht="15.75">
      <c r="A57" s="78">
        <v>47</v>
      </c>
      <c r="B57" s="79">
        <v>2326521127</v>
      </c>
      <c r="C57" s="80" t="s">
        <v>335</v>
      </c>
      <c r="D57" s="81" t="s">
        <v>53</v>
      </c>
      <c r="E57" s="82">
        <v>33012</v>
      </c>
      <c r="F57" s="83" t="s">
        <v>320</v>
      </c>
      <c r="G57" s="84">
        <v>90</v>
      </c>
      <c r="H57" s="85">
        <v>90</v>
      </c>
      <c r="I57" s="86">
        <f t="shared" si="0"/>
        <v>90</v>
      </c>
      <c r="J57" s="87" t="str">
        <f t="shared" si="1"/>
        <v>X.Sắc</v>
      </c>
      <c r="K57" s="84"/>
    </row>
    <row r="58" spans="1:11" ht="30">
      <c r="A58" s="78">
        <v>48</v>
      </c>
      <c r="B58" s="91">
        <v>2326521013</v>
      </c>
      <c r="C58" s="92" t="s">
        <v>114</v>
      </c>
      <c r="D58" s="93" t="s">
        <v>21</v>
      </c>
      <c r="E58" s="94">
        <v>34944</v>
      </c>
      <c r="F58" s="95" t="s">
        <v>315</v>
      </c>
      <c r="G58" s="96">
        <v>90</v>
      </c>
      <c r="H58" s="85">
        <v>90</v>
      </c>
      <c r="I58" s="86">
        <f t="shared" si="0"/>
        <v>90</v>
      </c>
      <c r="J58" s="87" t="str">
        <f t="shared" si="1"/>
        <v>X.Sắc</v>
      </c>
      <c r="K58" s="96"/>
    </row>
    <row r="59" spans="1:11" ht="15.75">
      <c r="A59" s="78">
        <v>49</v>
      </c>
      <c r="B59" s="91">
        <v>2326521014</v>
      </c>
      <c r="C59" s="92" t="s">
        <v>17</v>
      </c>
      <c r="D59" s="93" t="s">
        <v>278</v>
      </c>
      <c r="E59" s="94">
        <v>34528</v>
      </c>
      <c r="F59" s="95" t="s">
        <v>315</v>
      </c>
      <c r="G59" s="96">
        <v>87</v>
      </c>
      <c r="H59" s="85">
        <v>90</v>
      </c>
      <c r="I59" s="86">
        <f t="shared" si="0"/>
        <v>88.5</v>
      </c>
      <c r="J59" s="87" t="str">
        <f t="shared" si="1"/>
        <v>Tốt</v>
      </c>
      <c r="K59" s="96"/>
    </row>
    <row r="60" spans="1:11" ht="15.75">
      <c r="A60" s="78">
        <v>50</v>
      </c>
      <c r="B60" s="91">
        <v>2327521016</v>
      </c>
      <c r="C60" s="92" t="s">
        <v>116</v>
      </c>
      <c r="D60" s="93" t="s">
        <v>279</v>
      </c>
      <c r="E60" s="94">
        <v>34616</v>
      </c>
      <c r="F60" s="95" t="s">
        <v>315</v>
      </c>
      <c r="G60" s="96">
        <v>87</v>
      </c>
      <c r="H60" s="85">
        <v>77</v>
      </c>
      <c r="I60" s="86">
        <f t="shared" si="0"/>
        <v>82</v>
      </c>
      <c r="J60" s="87" t="str">
        <f t="shared" si="1"/>
        <v>Tốt</v>
      </c>
      <c r="K60" s="96"/>
    </row>
    <row r="61" spans="1:11" ht="15.75">
      <c r="A61" s="78">
        <v>51</v>
      </c>
      <c r="B61" s="91">
        <v>2326521022</v>
      </c>
      <c r="C61" s="92" t="s">
        <v>31</v>
      </c>
      <c r="D61" s="93" t="s">
        <v>281</v>
      </c>
      <c r="E61" s="94">
        <v>33832</v>
      </c>
      <c r="F61" s="95" t="s">
        <v>315</v>
      </c>
      <c r="G61" s="96">
        <v>100</v>
      </c>
      <c r="H61" s="85">
        <v>100</v>
      </c>
      <c r="I61" s="86">
        <f t="shared" si="0"/>
        <v>100</v>
      </c>
      <c r="J61" s="87" t="str">
        <f t="shared" si="1"/>
        <v>X.Sắc</v>
      </c>
      <c r="K61" s="96"/>
    </row>
    <row r="62" spans="1:11" ht="15.75">
      <c r="A62" s="78">
        <v>52</v>
      </c>
      <c r="B62" s="91">
        <v>2326521021</v>
      </c>
      <c r="C62" s="92" t="s">
        <v>336</v>
      </c>
      <c r="D62" s="97" t="s">
        <v>281</v>
      </c>
      <c r="E62" s="94">
        <v>33635</v>
      </c>
      <c r="F62" s="95" t="s">
        <v>315</v>
      </c>
      <c r="G62" s="96">
        <v>75</v>
      </c>
      <c r="H62" s="88">
        <v>0</v>
      </c>
      <c r="I62" s="86">
        <f t="shared" si="0"/>
        <v>37.5</v>
      </c>
      <c r="J62" s="87" t="str">
        <f t="shared" si="1"/>
        <v>Yếu</v>
      </c>
      <c r="K62" s="96"/>
    </row>
    <row r="63" spans="1:11" ht="15.75">
      <c r="A63" s="78">
        <v>53</v>
      </c>
      <c r="B63" s="91">
        <v>2326521025</v>
      </c>
      <c r="C63" s="92" t="s">
        <v>22</v>
      </c>
      <c r="D63" s="97" t="s">
        <v>25</v>
      </c>
      <c r="E63" s="94">
        <v>34166</v>
      </c>
      <c r="F63" s="95" t="s">
        <v>315</v>
      </c>
      <c r="G63" s="96">
        <v>87</v>
      </c>
      <c r="H63" s="88">
        <v>0</v>
      </c>
      <c r="I63" s="86">
        <f t="shared" si="0"/>
        <v>43.5</v>
      </c>
      <c r="J63" s="87" t="str">
        <f t="shared" si="1"/>
        <v>Yếu</v>
      </c>
      <c r="K63" s="96"/>
    </row>
    <row r="64" spans="1:13" ht="15.75">
      <c r="A64" s="78">
        <v>54</v>
      </c>
      <c r="B64" s="91">
        <v>2326521024</v>
      </c>
      <c r="C64" s="92" t="s">
        <v>337</v>
      </c>
      <c r="D64" s="93" t="s">
        <v>25</v>
      </c>
      <c r="E64" s="94">
        <v>34474</v>
      </c>
      <c r="F64" s="95" t="s">
        <v>315</v>
      </c>
      <c r="G64" s="96">
        <v>87</v>
      </c>
      <c r="H64" s="88">
        <v>60</v>
      </c>
      <c r="I64" s="86">
        <f t="shared" si="0"/>
        <v>73.5</v>
      </c>
      <c r="J64" s="87" t="str">
        <f t="shared" si="1"/>
        <v>Khá</v>
      </c>
      <c r="K64" s="96"/>
      <c r="M64" s="276" t="s">
        <v>367</v>
      </c>
    </row>
    <row r="65" spans="1:11" ht="15.75">
      <c r="A65" s="78">
        <v>55</v>
      </c>
      <c r="B65" s="91">
        <v>2326521026</v>
      </c>
      <c r="C65" s="92" t="s">
        <v>120</v>
      </c>
      <c r="D65" s="93" t="s">
        <v>283</v>
      </c>
      <c r="E65" s="94">
        <v>34023</v>
      </c>
      <c r="F65" s="95" t="s">
        <v>315</v>
      </c>
      <c r="G65" s="96">
        <v>90</v>
      </c>
      <c r="H65" s="85">
        <v>90</v>
      </c>
      <c r="I65" s="86">
        <f t="shared" si="0"/>
        <v>90</v>
      </c>
      <c r="J65" s="87" t="str">
        <f t="shared" si="1"/>
        <v>X.Sắc</v>
      </c>
      <c r="K65" s="96"/>
    </row>
    <row r="66" spans="1:11" ht="15.75">
      <c r="A66" s="78">
        <v>56</v>
      </c>
      <c r="B66" s="91">
        <v>2326521018</v>
      </c>
      <c r="C66" s="92" t="s">
        <v>117</v>
      </c>
      <c r="D66" s="93" t="s">
        <v>280</v>
      </c>
      <c r="E66" s="94">
        <v>34693</v>
      </c>
      <c r="F66" s="95" t="s">
        <v>315</v>
      </c>
      <c r="G66" s="96">
        <v>87</v>
      </c>
      <c r="H66" s="85">
        <v>85</v>
      </c>
      <c r="I66" s="86">
        <f t="shared" si="0"/>
        <v>86</v>
      </c>
      <c r="J66" s="87" t="str">
        <f t="shared" si="1"/>
        <v>Tốt</v>
      </c>
      <c r="K66" s="96"/>
    </row>
    <row r="67" spans="1:11" ht="15.75">
      <c r="A67" s="78">
        <v>57</v>
      </c>
      <c r="B67" s="91">
        <v>2326521019</v>
      </c>
      <c r="C67" s="92" t="s">
        <v>37</v>
      </c>
      <c r="D67" s="93" t="s">
        <v>280</v>
      </c>
      <c r="E67" s="94">
        <v>34511</v>
      </c>
      <c r="F67" s="95" t="s">
        <v>315</v>
      </c>
      <c r="G67" s="96">
        <v>87</v>
      </c>
      <c r="H67" s="85">
        <v>80</v>
      </c>
      <c r="I67" s="86">
        <f t="shared" si="0"/>
        <v>83.5</v>
      </c>
      <c r="J67" s="87" t="str">
        <f t="shared" si="1"/>
        <v>Tốt</v>
      </c>
      <c r="K67" s="96"/>
    </row>
    <row r="68" spans="1:11" ht="15.75">
      <c r="A68" s="78">
        <v>58</v>
      </c>
      <c r="B68" s="91">
        <v>2327521020</v>
      </c>
      <c r="C68" s="92" t="s">
        <v>338</v>
      </c>
      <c r="D68" s="93" t="s">
        <v>27</v>
      </c>
      <c r="E68" s="94">
        <v>35264</v>
      </c>
      <c r="F68" s="95" t="s">
        <v>315</v>
      </c>
      <c r="G68" s="96">
        <v>77</v>
      </c>
      <c r="H68" s="88">
        <v>0</v>
      </c>
      <c r="I68" s="86">
        <f t="shared" si="0"/>
        <v>38.5</v>
      </c>
      <c r="J68" s="87" t="str">
        <f t="shared" si="1"/>
        <v>Yếu</v>
      </c>
      <c r="K68" s="96"/>
    </row>
    <row r="69" spans="1:11" ht="15.75">
      <c r="A69" s="78">
        <v>59</v>
      </c>
      <c r="B69" s="91">
        <v>2326521023</v>
      </c>
      <c r="C69" s="92" t="s">
        <v>118</v>
      </c>
      <c r="D69" s="93" t="s">
        <v>282</v>
      </c>
      <c r="E69" s="94">
        <v>34294</v>
      </c>
      <c r="F69" s="95" t="s">
        <v>315</v>
      </c>
      <c r="G69" s="96">
        <v>77</v>
      </c>
      <c r="H69" s="85">
        <v>77</v>
      </c>
      <c r="I69" s="86">
        <f t="shared" si="0"/>
        <v>77</v>
      </c>
      <c r="J69" s="87" t="str">
        <f t="shared" si="1"/>
        <v>Khá</v>
      </c>
      <c r="K69" s="96"/>
    </row>
    <row r="70" spans="1:11" ht="15.75">
      <c r="A70" s="78">
        <v>60</v>
      </c>
      <c r="B70" s="91">
        <v>2326521027</v>
      </c>
      <c r="C70" s="92" t="s">
        <v>121</v>
      </c>
      <c r="D70" s="93" t="s">
        <v>28</v>
      </c>
      <c r="E70" s="94">
        <v>34852</v>
      </c>
      <c r="F70" s="95" t="s">
        <v>315</v>
      </c>
      <c r="G70" s="96">
        <v>90</v>
      </c>
      <c r="H70" s="85">
        <v>90</v>
      </c>
      <c r="I70" s="86">
        <f t="shared" si="0"/>
        <v>90</v>
      </c>
      <c r="J70" s="87" t="str">
        <f t="shared" si="1"/>
        <v>X.Sắc</v>
      </c>
      <c r="K70" s="96"/>
    </row>
    <row r="71" spans="1:11" ht="15.75">
      <c r="A71" s="78">
        <v>61</v>
      </c>
      <c r="B71" s="91">
        <v>2327521028</v>
      </c>
      <c r="C71" s="92" t="s">
        <v>339</v>
      </c>
      <c r="D71" s="93" t="s">
        <v>340</v>
      </c>
      <c r="E71" s="94">
        <v>34145</v>
      </c>
      <c r="F71" s="95" t="s">
        <v>315</v>
      </c>
      <c r="G71" s="96">
        <v>75</v>
      </c>
      <c r="H71" s="88">
        <v>0</v>
      </c>
      <c r="I71" s="86">
        <f t="shared" si="0"/>
        <v>37.5</v>
      </c>
      <c r="J71" s="87" t="str">
        <f t="shared" si="1"/>
        <v>Yếu</v>
      </c>
      <c r="K71" s="96"/>
    </row>
    <row r="72" spans="1:11" ht="15.75">
      <c r="A72" s="78">
        <v>62</v>
      </c>
      <c r="B72" s="91">
        <v>2326521031</v>
      </c>
      <c r="C72" s="92" t="s">
        <v>122</v>
      </c>
      <c r="D72" s="93" t="s">
        <v>284</v>
      </c>
      <c r="E72" s="94">
        <v>33894</v>
      </c>
      <c r="F72" s="95" t="s">
        <v>315</v>
      </c>
      <c r="G72" s="96">
        <v>77</v>
      </c>
      <c r="H72" s="85">
        <v>80</v>
      </c>
      <c r="I72" s="86">
        <f t="shared" si="0"/>
        <v>78.5</v>
      </c>
      <c r="J72" s="87" t="str">
        <f t="shared" si="1"/>
        <v>Khá</v>
      </c>
      <c r="K72" s="96"/>
    </row>
    <row r="73" spans="1:11" ht="15.75">
      <c r="A73" s="78">
        <v>63</v>
      </c>
      <c r="B73" s="91">
        <v>2326521033</v>
      </c>
      <c r="C73" s="92" t="s">
        <v>113</v>
      </c>
      <c r="D73" s="93" t="s">
        <v>284</v>
      </c>
      <c r="E73" s="94">
        <v>32924</v>
      </c>
      <c r="F73" s="95" t="s">
        <v>315</v>
      </c>
      <c r="G73" s="96">
        <v>87</v>
      </c>
      <c r="H73" s="85">
        <v>87</v>
      </c>
      <c r="I73" s="86">
        <f t="shared" si="0"/>
        <v>87</v>
      </c>
      <c r="J73" s="87" t="str">
        <f t="shared" si="1"/>
        <v>Tốt</v>
      </c>
      <c r="K73" s="96"/>
    </row>
    <row r="74" spans="1:11" ht="15.75">
      <c r="A74" s="78">
        <v>64</v>
      </c>
      <c r="B74" s="91">
        <v>2326521029</v>
      </c>
      <c r="C74" s="92" t="s">
        <v>31</v>
      </c>
      <c r="D74" s="93" t="s">
        <v>14</v>
      </c>
      <c r="E74" s="94">
        <v>32957</v>
      </c>
      <c r="F74" s="95" t="s">
        <v>315</v>
      </c>
      <c r="G74" s="96">
        <v>97</v>
      </c>
      <c r="H74" s="85">
        <v>97</v>
      </c>
      <c r="I74" s="86">
        <f t="shared" si="0"/>
        <v>97</v>
      </c>
      <c r="J74" s="87" t="str">
        <f t="shared" si="1"/>
        <v>X.Sắc</v>
      </c>
      <c r="K74" s="96"/>
    </row>
    <row r="75" spans="1:11" ht="15.75">
      <c r="A75" s="78">
        <v>65</v>
      </c>
      <c r="B75" s="91">
        <v>2326521039</v>
      </c>
      <c r="C75" s="92" t="s">
        <v>128</v>
      </c>
      <c r="D75" s="93" t="s">
        <v>15</v>
      </c>
      <c r="E75" s="94">
        <v>34751</v>
      </c>
      <c r="F75" s="95" t="s">
        <v>315</v>
      </c>
      <c r="G75" s="96">
        <v>87</v>
      </c>
      <c r="H75" s="85">
        <v>87</v>
      </c>
      <c r="I75" s="86">
        <f t="shared" si="0"/>
        <v>87</v>
      </c>
      <c r="J75" s="87" t="str">
        <f t="shared" si="1"/>
        <v>Tốt</v>
      </c>
      <c r="K75" s="96"/>
    </row>
    <row r="76" spans="1:11" ht="15.75">
      <c r="A76" s="78">
        <v>66</v>
      </c>
      <c r="B76" s="91">
        <v>2326521042</v>
      </c>
      <c r="C76" s="92" t="s">
        <v>341</v>
      </c>
      <c r="D76" s="93" t="s">
        <v>342</v>
      </c>
      <c r="E76" s="94">
        <v>34900</v>
      </c>
      <c r="F76" s="95" t="s">
        <v>315</v>
      </c>
      <c r="G76" s="96">
        <v>77</v>
      </c>
      <c r="H76" s="88">
        <v>0</v>
      </c>
      <c r="I76" s="86">
        <f aca="true" t="shared" si="2" ref="I76:I121">AVERAGE(G76:H76)</f>
        <v>38.5</v>
      </c>
      <c r="J76" s="87" t="str">
        <f aca="true" t="shared" si="3" ref="J76:J121">IF(I76&gt;=90,"X.Sắc",IF(I76&gt;=80,"Tốt",IF(I76&gt;=65,"Khá",IF(I76&gt;=50,"T.Bình",IF(I76&gt;=35,"Yếu","Kém")))))</f>
        <v>Yếu</v>
      </c>
      <c r="K76" s="96"/>
    </row>
    <row r="77" spans="1:11" ht="30">
      <c r="A77" s="78">
        <v>67</v>
      </c>
      <c r="B77" s="91">
        <v>2326521045</v>
      </c>
      <c r="C77" s="92" t="s">
        <v>46</v>
      </c>
      <c r="D77" s="93" t="s">
        <v>289</v>
      </c>
      <c r="E77" s="94">
        <v>34735</v>
      </c>
      <c r="F77" s="95" t="s">
        <v>315</v>
      </c>
      <c r="G77" s="96">
        <v>87</v>
      </c>
      <c r="H77" s="85">
        <v>87</v>
      </c>
      <c r="I77" s="86">
        <f t="shared" si="2"/>
        <v>87</v>
      </c>
      <c r="J77" s="87" t="str">
        <f t="shared" si="3"/>
        <v>Tốt</v>
      </c>
      <c r="K77" s="96"/>
    </row>
    <row r="78" spans="1:11" ht="15.75">
      <c r="A78" s="78">
        <v>68</v>
      </c>
      <c r="B78" s="91">
        <v>2327521048</v>
      </c>
      <c r="C78" s="92" t="s">
        <v>133</v>
      </c>
      <c r="D78" s="93" t="s">
        <v>290</v>
      </c>
      <c r="E78" s="94">
        <v>34316</v>
      </c>
      <c r="F78" s="95" t="s">
        <v>315</v>
      </c>
      <c r="G78" s="96">
        <v>85</v>
      </c>
      <c r="H78" s="85">
        <v>97</v>
      </c>
      <c r="I78" s="86">
        <f t="shared" si="2"/>
        <v>91</v>
      </c>
      <c r="J78" s="87" t="str">
        <f t="shared" si="3"/>
        <v>X.Sắc</v>
      </c>
      <c r="K78" s="96"/>
    </row>
    <row r="79" spans="1:11" ht="15.75">
      <c r="A79" s="78">
        <v>69</v>
      </c>
      <c r="B79" s="91">
        <v>2326521052</v>
      </c>
      <c r="C79" s="92" t="s">
        <v>134</v>
      </c>
      <c r="D79" s="93" t="s">
        <v>29</v>
      </c>
      <c r="E79" s="94">
        <v>34724</v>
      </c>
      <c r="F79" s="95" t="s">
        <v>315</v>
      </c>
      <c r="G79" s="96">
        <v>87</v>
      </c>
      <c r="H79" s="85">
        <v>87</v>
      </c>
      <c r="I79" s="86">
        <f t="shared" si="2"/>
        <v>87</v>
      </c>
      <c r="J79" s="87" t="str">
        <f t="shared" si="3"/>
        <v>Tốt</v>
      </c>
      <c r="K79" s="96"/>
    </row>
    <row r="80" spans="1:11" ht="15.75">
      <c r="A80" s="78">
        <v>70</v>
      </c>
      <c r="B80" s="91">
        <v>2326521050</v>
      </c>
      <c r="C80" s="92" t="s">
        <v>158</v>
      </c>
      <c r="D80" s="93" t="s">
        <v>29</v>
      </c>
      <c r="E80" s="94">
        <v>35036</v>
      </c>
      <c r="F80" s="95" t="s">
        <v>315</v>
      </c>
      <c r="G80" s="96">
        <v>87</v>
      </c>
      <c r="H80" s="88">
        <v>0</v>
      </c>
      <c r="I80" s="86">
        <f t="shared" si="2"/>
        <v>43.5</v>
      </c>
      <c r="J80" s="87" t="str">
        <f t="shared" si="3"/>
        <v>Yếu</v>
      </c>
      <c r="K80" s="96"/>
    </row>
    <row r="81" spans="1:11" ht="15.75">
      <c r="A81" s="78">
        <v>71</v>
      </c>
      <c r="B81" s="91">
        <v>2326521046</v>
      </c>
      <c r="C81" s="92" t="s">
        <v>130</v>
      </c>
      <c r="D81" s="93" t="s">
        <v>30</v>
      </c>
      <c r="E81" s="94">
        <v>34869</v>
      </c>
      <c r="F81" s="95" t="s">
        <v>315</v>
      </c>
      <c r="G81" s="96">
        <v>87</v>
      </c>
      <c r="H81" s="85">
        <v>87</v>
      </c>
      <c r="I81" s="86">
        <f t="shared" si="2"/>
        <v>87</v>
      </c>
      <c r="J81" s="87" t="str">
        <f t="shared" si="3"/>
        <v>Tốt</v>
      </c>
      <c r="K81" s="96"/>
    </row>
    <row r="82" spans="1:11" ht="15.75">
      <c r="A82" s="78">
        <v>72</v>
      </c>
      <c r="B82" s="91">
        <v>2327521054</v>
      </c>
      <c r="C82" s="92" t="s">
        <v>136</v>
      </c>
      <c r="D82" s="93" t="s">
        <v>292</v>
      </c>
      <c r="E82" s="94">
        <v>34978</v>
      </c>
      <c r="F82" s="95" t="s">
        <v>315</v>
      </c>
      <c r="G82" s="96">
        <v>85</v>
      </c>
      <c r="H82" s="85">
        <v>87</v>
      </c>
      <c r="I82" s="86">
        <f t="shared" si="2"/>
        <v>86</v>
      </c>
      <c r="J82" s="87" t="str">
        <f t="shared" si="3"/>
        <v>Tốt</v>
      </c>
      <c r="K82" s="96"/>
    </row>
    <row r="83" spans="1:11" ht="15.75">
      <c r="A83" s="78">
        <v>73</v>
      </c>
      <c r="B83" s="91">
        <v>2326521058</v>
      </c>
      <c r="C83" s="92" t="s">
        <v>31</v>
      </c>
      <c r="D83" s="93" t="s">
        <v>33</v>
      </c>
      <c r="E83" s="94">
        <v>34621</v>
      </c>
      <c r="F83" s="95" t="s">
        <v>315</v>
      </c>
      <c r="G83" s="96">
        <v>87</v>
      </c>
      <c r="H83" s="85">
        <v>87</v>
      </c>
      <c r="I83" s="86">
        <f t="shared" si="2"/>
        <v>87</v>
      </c>
      <c r="J83" s="87" t="str">
        <f t="shared" si="3"/>
        <v>Tốt</v>
      </c>
      <c r="K83" s="96"/>
    </row>
    <row r="84" spans="1:11" ht="30">
      <c r="A84" s="78">
        <v>74</v>
      </c>
      <c r="B84" s="91">
        <v>2326521060</v>
      </c>
      <c r="C84" s="92" t="s">
        <v>114</v>
      </c>
      <c r="D84" s="93" t="s">
        <v>75</v>
      </c>
      <c r="E84" s="94">
        <v>34501</v>
      </c>
      <c r="F84" s="95" t="s">
        <v>315</v>
      </c>
      <c r="G84" s="96">
        <v>90</v>
      </c>
      <c r="H84" s="85">
        <v>90</v>
      </c>
      <c r="I84" s="86">
        <f t="shared" si="2"/>
        <v>90</v>
      </c>
      <c r="J84" s="87" t="str">
        <f t="shared" si="3"/>
        <v>X.Sắc</v>
      </c>
      <c r="K84" s="96"/>
    </row>
    <row r="85" spans="1:11" ht="15.75">
      <c r="A85" s="78">
        <v>75</v>
      </c>
      <c r="B85" s="91">
        <v>2326521061</v>
      </c>
      <c r="C85" s="92" t="s">
        <v>138</v>
      </c>
      <c r="D85" s="93" t="s">
        <v>75</v>
      </c>
      <c r="E85" s="94">
        <v>34670</v>
      </c>
      <c r="F85" s="95" t="s">
        <v>315</v>
      </c>
      <c r="G85" s="96">
        <v>87</v>
      </c>
      <c r="H85" s="85">
        <v>90</v>
      </c>
      <c r="I85" s="86">
        <f t="shared" si="2"/>
        <v>88.5</v>
      </c>
      <c r="J85" s="87" t="str">
        <f t="shared" si="3"/>
        <v>Tốt</v>
      </c>
      <c r="K85" s="96"/>
    </row>
    <row r="86" spans="1:11" ht="30">
      <c r="A86" s="78">
        <v>76</v>
      </c>
      <c r="B86" s="91">
        <v>2326521063</v>
      </c>
      <c r="C86" s="92" t="s">
        <v>139</v>
      </c>
      <c r="D86" s="93" t="s">
        <v>36</v>
      </c>
      <c r="E86" s="94">
        <v>34851</v>
      </c>
      <c r="F86" s="95" t="s">
        <v>315</v>
      </c>
      <c r="G86" s="96">
        <v>87</v>
      </c>
      <c r="H86" s="85">
        <v>87</v>
      </c>
      <c r="I86" s="86">
        <f t="shared" si="2"/>
        <v>87</v>
      </c>
      <c r="J86" s="87" t="str">
        <f t="shared" si="3"/>
        <v>Tốt</v>
      </c>
      <c r="K86" s="96"/>
    </row>
    <row r="87" spans="1:11" ht="15.75">
      <c r="A87" s="78">
        <v>77</v>
      </c>
      <c r="B87" s="91">
        <v>2326521065</v>
      </c>
      <c r="C87" s="92" t="s">
        <v>141</v>
      </c>
      <c r="D87" s="93" t="s">
        <v>36</v>
      </c>
      <c r="E87" s="94">
        <v>34166</v>
      </c>
      <c r="F87" s="95" t="s">
        <v>315</v>
      </c>
      <c r="G87" s="96">
        <v>77</v>
      </c>
      <c r="H87" s="85">
        <v>87</v>
      </c>
      <c r="I87" s="86">
        <f t="shared" si="2"/>
        <v>82</v>
      </c>
      <c r="J87" s="87" t="str">
        <f t="shared" si="3"/>
        <v>Tốt</v>
      </c>
      <c r="K87" s="96"/>
    </row>
    <row r="88" spans="1:11" ht="15.75">
      <c r="A88" s="78">
        <v>78</v>
      </c>
      <c r="B88" s="91">
        <v>2326521066</v>
      </c>
      <c r="C88" s="92" t="s">
        <v>140</v>
      </c>
      <c r="D88" s="93" t="s">
        <v>36</v>
      </c>
      <c r="E88" s="94">
        <v>34444</v>
      </c>
      <c r="F88" s="95" t="s">
        <v>315</v>
      </c>
      <c r="G88" s="96">
        <v>87</v>
      </c>
      <c r="H88" s="85">
        <v>87</v>
      </c>
      <c r="I88" s="86">
        <f t="shared" si="2"/>
        <v>87</v>
      </c>
      <c r="J88" s="87" t="str">
        <f t="shared" si="3"/>
        <v>Tốt</v>
      </c>
      <c r="K88" s="96"/>
    </row>
    <row r="89" spans="1:11" ht="15.75">
      <c r="A89" s="78">
        <v>79</v>
      </c>
      <c r="B89" s="91">
        <v>2327521072</v>
      </c>
      <c r="C89" s="92" t="s">
        <v>145</v>
      </c>
      <c r="D89" s="93" t="s">
        <v>76</v>
      </c>
      <c r="E89" s="94">
        <v>34142</v>
      </c>
      <c r="F89" s="95" t="s">
        <v>315</v>
      </c>
      <c r="G89" s="96">
        <v>87</v>
      </c>
      <c r="H89" s="85">
        <v>87</v>
      </c>
      <c r="I89" s="86">
        <f t="shared" si="2"/>
        <v>87</v>
      </c>
      <c r="J89" s="87" t="str">
        <f t="shared" si="3"/>
        <v>Tốt</v>
      </c>
      <c r="K89" s="96"/>
    </row>
    <row r="90" spans="1:11" ht="15.75">
      <c r="A90" s="78">
        <v>80</v>
      </c>
      <c r="B90" s="91">
        <v>2326521077</v>
      </c>
      <c r="C90" s="92" t="s">
        <v>148</v>
      </c>
      <c r="D90" s="93" t="s">
        <v>297</v>
      </c>
      <c r="E90" s="94">
        <v>35425</v>
      </c>
      <c r="F90" s="95" t="s">
        <v>315</v>
      </c>
      <c r="G90" s="96">
        <v>77</v>
      </c>
      <c r="H90" s="85">
        <v>87</v>
      </c>
      <c r="I90" s="86">
        <f t="shared" si="2"/>
        <v>82</v>
      </c>
      <c r="J90" s="87" t="str">
        <f t="shared" si="3"/>
        <v>Tốt</v>
      </c>
      <c r="K90" s="96"/>
    </row>
    <row r="91" spans="1:11" ht="15.75">
      <c r="A91" s="78">
        <v>81</v>
      </c>
      <c r="B91" s="91">
        <v>2326521075</v>
      </c>
      <c r="C91" s="92" t="s">
        <v>147</v>
      </c>
      <c r="D91" s="93" t="s">
        <v>40</v>
      </c>
      <c r="E91" s="94">
        <v>34831</v>
      </c>
      <c r="F91" s="95" t="s">
        <v>315</v>
      </c>
      <c r="G91" s="96">
        <v>82</v>
      </c>
      <c r="H91" s="85">
        <v>90</v>
      </c>
      <c r="I91" s="86">
        <f t="shared" si="2"/>
        <v>86</v>
      </c>
      <c r="J91" s="87" t="str">
        <f t="shared" si="3"/>
        <v>Tốt</v>
      </c>
      <c r="K91" s="96"/>
    </row>
    <row r="92" spans="1:11" ht="15.75">
      <c r="A92" s="78">
        <v>82</v>
      </c>
      <c r="B92" s="91">
        <v>2326521081</v>
      </c>
      <c r="C92" s="92" t="s">
        <v>38</v>
      </c>
      <c r="D92" s="93" t="s">
        <v>299</v>
      </c>
      <c r="E92" s="94">
        <v>34615</v>
      </c>
      <c r="F92" s="95" t="s">
        <v>315</v>
      </c>
      <c r="G92" s="96">
        <v>90</v>
      </c>
      <c r="H92" s="85">
        <v>90</v>
      </c>
      <c r="I92" s="86">
        <f t="shared" si="2"/>
        <v>90</v>
      </c>
      <c r="J92" s="87" t="str">
        <f t="shared" si="3"/>
        <v>X.Sắc</v>
      </c>
      <c r="K92" s="96"/>
    </row>
    <row r="93" spans="1:11" ht="15.75">
      <c r="A93" s="78">
        <v>83</v>
      </c>
      <c r="B93" s="91">
        <v>2326521083</v>
      </c>
      <c r="C93" s="92" t="s">
        <v>152</v>
      </c>
      <c r="D93" s="93" t="s">
        <v>300</v>
      </c>
      <c r="E93" s="94">
        <v>34585</v>
      </c>
      <c r="F93" s="95" t="s">
        <v>315</v>
      </c>
      <c r="G93" s="96">
        <v>87</v>
      </c>
      <c r="H93" s="85">
        <v>87</v>
      </c>
      <c r="I93" s="86">
        <f t="shared" si="2"/>
        <v>87</v>
      </c>
      <c r="J93" s="87" t="str">
        <f t="shared" si="3"/>
        <v>Tốt</v>
      </c>
      <c r="K93" s="96"/>
    </row>
    <row r="94" spans="1:11" ht="15.75">
      <c r="A94" s="78">
        <v>84</v>
      </c>
      <c r="B94" s="91">
        <v>2326521082</v>
      </c>
      <c r="C94" s="92" t="s">
        <v>153</v>
      </c>
      <c r="D94" s="93" t="s">
        <v>300</v>
      </c>
      <c r="E94" s="94">
        <v>35135</v>
      </c>
      <c r="F94" s="95" t="s">
        <v>315</v>
      </c>
      <c r="G94" s="96">
        <v>77</v>
      </c>
      <c r="H94" s="85">
        <v>87</v>
      </c>
      <c r="I94" s="86">
        <f t="shared" si="2"/>
        <v>82</v>
      </c>
      <c r="J94" s="87" t="str">
        <f t="shared" si="3"/>
        <v>Tốt</v>
      </c>
      <c r="K94" s="96"/>
    </row>
    <row r="95" spans="1:11" ht="15.75">
      <c r="A95" s="78">
        <v>85</v>
      </c>
      <c r="B95" s="91">
        <v>2326521086</v>
      </c>
      <c r="C95" s="92" t="s">
        <v>130</v>
      </c>
      <c r="D95" s="93" t="s">
        <v>302</v>
      </c>
      <c r="E95" s="94">
        <v>34923</v>
      </c>
      <c r="F95" s="95" t="s">
        <v>315</v>
      </c>
      <c r="G95" s="96">
        <v>87</v>
      </c>
      <c r="H95" s="85">
        <v>87</v>
      </c>
      <c r="I95" s="86">
        <f t="shared" si="2"/>
        <v>87</v>
      </c>
      <c r="J95" s="87" t="str">
        <f t="shared" si="3"/>
        <v>Tốt</v>
      </c>
      <c r="K95" s="96"/>
    </row>
    <row r="96" spans="1:11" ht="15.75">
      <c r="A96" s="78">
        <v>86</v>
      </c>
      <c r="B96" s="91">
        <v>2326521087</v>
      </c>
      <c r="C96" s="92" t="s">
        <v>156</v>
      </c>
      <c r="D96" s="93" t="s">
        <v>303</v>
      </c>
      <c r="E96" s="94">
        <v>34992</v>
      </c>
      <c r="F96" s="95" t="s">
        <v>315</v>
      </c>
      <c r="G96" s="96">
        <v>87</v>
      </c>
      <c r="H96" s="85">
        <v>90</v>
      </c>
      <c r="I96" s="86">
        <f t="shared" si="2"/>
        <v>88.5</v>
      </c>
      <c r="J96" s="87" t="str">
        <f t="shared" si="3"/>
        <v>Tốt</v>
      </c>
      <c r="K96" s="96"/>
    </row>
    <row r="97" spans="1:11" ht="15.75">
      <c r="A97" s="78">
        <v>87</v>
      </c>
      <c r="B97" s="91">
        <v>2326521089</v>
      </c>
      <c r="C97" s="92" t="s">
        <v>157</v>
      </c>
      <c r="D97" s="93" t="s">
        <v>304</v>
      </c>
      <c r="E97" s="94">
        <v>34591</v>
      </c>
      <c r="F97" s="95" t="s">
        <v>315</v>
      </c>
      <c r="G97" s="96">
        <v>87</v>
      </c>
      <c r="H97" s="85">
        <v>87</v>
      </c>
      <c r="I97" s="86">
        <f t="shared" si="2"/>
        <v>87</v>
      </c>
      <c r="J97" s="87" t="str">
        <f t="shared" si="3"/>
        <v>Tốt</v>
      </c>
      <c r="K97" s="96"/>
    </row>
    <row r="98" spans="1:11" ht="15.75">
      <c r="A98" s="78">
        <v>88</v>
      </c>
      <c r="B98" s="91">
        <v>2327521092</v>
      </c>
      <c r="C98" s="92" t="s">
        <v>42</v>
      </c>
      <c r="D98" s="93" t="s">
        <v>305</v>
      </c>
      <c r="E98" s="94">
        <v>35393</v>
      </c>
      <c r="F98" s="95" t="s">
        <v>315</v>
      </c>
      <c r="G98" s="96">
        <v>87</v>
      </c>
      <c r="H98" s="85">
        <v>87</v>
      </c>
      <c r="I98" s="86">
        <f t="shared" si="2"/>
        <v>87</v>
      </c>
      <c r="J98" s="87" t="str">
        <f t="shared" si="3"/>
        <v>Tốt</v>
      </c>
      <c r="K98" s="96"/>
    </row>
    <row r="99" spans="1:11" ht="15.75">
      <c r="A99" s="78">
        <v>89</v>
      </c>
      <c r="B99" s="91">
        <v>2326521093</v>
      </c>
      <c r="C99" s="92" t="s">
        <v>158</v>
      </c>
      <c r="D99" s="93" t="s">
        <v>45</v>
      </c>
      <c r="E99" s="94">
        <v>34472</v>
      </c>
      <c r="F99" s="95" t="s">
        <v>315</v>
      </c>
      <c r="G99" s="96">
        <v>87</v>
      </c>
      <c r="H99" s="85">
        <v>87</v>
      </c>
      <c r="I99" s="86">
        <f t="shared" si="2"/>
        <v>87</v>
      </c>
      <c r="J99" s="87" t="str">
        <f t="shared" si="3"/>
        <v>Tốt</v>
      </c>
      <c r="K99" s="96"/>
    </row>
    <row r="100" spans="1:11" ht="15.75">
      <c r="A100" s="78">
        <v>90</v>
      </c>
      <c r="B100" s="91">
        <v>2326521094</v>
      </c>
      <c r="C100" s="92" t="s">
        <v>159</v>
      </c>
      <c r="D100" s="93" t="s">
        <v>45</v>
      </c>
      <c r="E100" s="94">
        <v>33613</v>
      </c>
      <c r="F100" s="95" t="s">
        <v>315</v>
      </c>
      <c r="G100" s="96">
        <v>90</v>
      </c>
      <c r="H100" s="85">
        <v>80</v>
      </c>
      <c r="I100" s="86">
        <f t="shared" si="2"/>
        <v>85</v>
      </c>
      <c r="J100" s="87" t="str">
        <f t="shared" si="3"/>
        <v>Tốt</v>
      </c>
      <c r="K100" s="96"/>
    </row>
    <row r="101" spans="1:11" ht="15.75">
      <c r="A101" s="78">
        <v>91</v>
      </c>
      <c r="B101" s="91">
        <v>2326521125</v>
      </c>
      <c r="C101" s="92" t="s">
        <v>175</v>
      </c>
      <c r="D101" s="93" t="s">
        <v>313</v>
      </c>
      <c r="E101" s="94">
        <v>32908</v>
      </c>
      <c r="F101" s="95" t="s">
        <v>315</v>
      </c>
      <c r="G101" s="96">
        <v>90</v>
      </c>
      <c r="H101" s="85">
        <v>87</v>
      </c>
      <c r="I101" s="86">
        <f t="shared" si="2"/>
        <v>88.5</v>
      </c>
      <c r="J101" s="87" t="str">
        <f t="shared" si="3"/>
        <v>Tốt</v>
      </c>
      <c r="K101" s="96"/>
    </row>
    <row r="102" spans="1:11" ht="15.75">
      <c r="A102" s="78">
        <v>92</v>
      </c>
      <c r="B102" s="91">
        <v>2326521097</v>
      </c>
      <c r="C102" s="92" t="s">
        <v>160</v>
      </c>
      <c r="D102" s="93" t="s">
        <v>306</v>
      </c>
      <c r="E102" s="94">
        <v>34231</v>
      </c>
      <c r="F102" s="95" t="s">
        <v>315</v>
      </c>
      <c r="G102" s="96">
        <v>87</v>
      </c>
      <c r="H102" s="85">
        <v>87</v>
      </c>
      <c r="I102" s="86">
        <f t="shared" si="2"/>
        <v>87</v>
      </c>
      <c r="J102" s="87" t="str">
        <f t="shared" si="3"/>
        <v>Tốt</v>
      </c>
      <c r="K102" s="96"/>
    </row>
    <row r="103" spans="1:11" ht="15.75">
      <c r="A103" s="78">
        <v>93</v>
      </c>
      <c r="B103" s="91">
        <v>2326521102</v>
      </c>
      <c r="C103" s="92" t="s">
        <v>38</v>
      </c>
      <c r="D103" s="93" t="s">
        <v>48</v>
      </c>
      <c r="E103" s="94">
        <v>35187</v>
      </c>
      <c r="F103" s="95" t="s">
        <v>315</v>
      </c>
      <c r="G103" s="96">
        <v>77</v>
      </c>
      <c r="H103" s="85">
        <v>77</v>
      </c>
      <c r="I103" s="86">
        <f t="shared" si="2"/>
        <v>77</v>
      </c>
      <c r="J103" s="87" t="str">
        <f t="shared" si="3"/>
        <v>Khá</v>
      </c>
      <c r="K103" s="96"/>
    </row>
    <row r="104" spans="1:11" ht="15.75">
      <c r="A104" s="78">
        <v>94</v>
      </c>
      <c r="B104" s="91">
        <v>2326521100</v>
      </c>
      <c r="C104" s="92" t="s">
        <v>162</v>
      </c>
      <c r="D104" s="93" t="s">
        <v>48</v>
      </c>
      <c r="E104" s="94">
        <v>34868</v>
      </c>
      <c r="F104" s="95" t="s">
        <v>315</v>
      </c>
      <c r="G104" s="96">
        <v>87</v>
      </c>
      <c r="H104" s="85">
        <v>90</v>
      </c>
      <c r="I104" s="86">
        <f t="shared" si="2"/>
        <v>88.5</v>
      </c>
      <c r="J104" s="87" t="str">
        <f t="shared" si="3"/>
        <v>Tốt</v>
      </c>
      <c r="K104" s="96"/>
    </row>
    <row r="105" spans="1:11" ht="30">
      <c r="A105" s="78">
        <v>95</v>
      </c>
      <c r="B105" s="91">
        <v>2326521099</v>
      </c>
      <c r="C105" s="92" t="s">
        <v>161</v>
      </c>
      <c r="D105" s="93" t="s">
        <v>48</v>
      </c>
      <c r="E105" s="94">
        <v>35371</v>
      </c>
      <c r="F105" s="95" t="s">
        <v>315</v>
      </c>
      <c r="G105" s="96">
        <v>77</v>
      </c>
      <c r="H105" s="85">
        <v>77</v>
      </c>
      <c r="I105" s="86">
        <f t="shared" si="2"/>
        <v>77</v>
      </c>
      <c r="J105" s="87" t="str">
        <f t="shared" si="3"/>
        <v>Khá</v>
      </c>
      <c r="K105" s="96"/>
    </row>
    <row r="106" spans="1:11" s="98" customFormat="1" ht="15.75">
      <c r="A106" s="78">
        <v>96</v>
      </c>
      <c r="B106" s="91">
        <v>2326521104</v>
      </c>
      <c r="C106" s="92" t="s">
        <v>343</v>
      </c>
      <c r="D106" s="93" t="s">
        <v>308</v>
      </c>
      <c r="E106" s="94">
        <v>34724</v>
      </c>
      <c r="F106" s="95" t="s">
        <v>315</v>
      </c>
      <c r="G106" s="96">
        <v>87</v>
      </c>
      <c r="H106" s="85">
        <v>87</v>
      </c>
      <c r="I106" s="86">
        <f t="shared" si="2"/>
        <v>87</v>
      </c>
      <c r="J106" s="87" t="str">
        <f t="shared" si="3"/>
        <v>Tốt</v>
      </c>
      <c r="K106" s="96"/>
    </row>
    <row r="107" spans="1:11" s="98" customFormat="1" ht="15.75">
      <c r="A107" s="78">
        <v>97</v>
      </c>
      <c r="B107" s="91">
        <v>2326521105</v>
      </c>
      <c r="C107" s="92" t="s">
        <v>165</v>
      </c>
      <c r="D107" s="93" t="s">
        <v>308</v>
      </c>
      <c r="E107" s="94">
        <v>34870</v>
      </c>
      <c r="F107" s="95" t="s">
        <v>315</v>
      </c>
      <c r="G107" s="96">
        <v>87</v>
      </c>
      <c r="H107" s="85">
        <v>80</v>
      </c>
      <c r="I107" s="86">
        <f t="shared" si="2"/>
        <v>83.5</v>
      </c>
      <c r="J107" s="87" t="str">
        <f t="shared" si="3"/>
        <v>Tốt</v>
      </c>
      <c r="K107" s="96"/>
    </row>
    <row r="108" spans="1:11" s="98" customFormat="1" ht="15.75">
      <c r="A108" s="78">
        <v>98</v>
      </c>
      <c r="B108" s="91">
        <v>2326521110</v>
      </c>
      <c r="C108" s="92" t="s">
        <v>17</v>
      </c>
      <c r="D108" s="93" t="s">
        <v>309</v>
      </c>
      <c r="E108" s="94">
        <v>34855</v>
      </c>
      <c r="F108" s="95" t="s">
        <v>315</v>
      </c>
      <c r="G108" s="96">
        <v>77</v>
      </c>
      <c r="H108" s="85">
        <v>87</v>
      </c>
      <c r="I108" s="86">
        <f t="shared" si="2"/>
        <v>82</v>
      </c>
      <c r="J108" s="87" t="str">
        <f t="shared" si="3"/>
        <v>Tốt</v>
      </c>
      <c r="K108" s="96"/>
    </row>
    <row r="109" spans="1:11" s="98" customFormat="1" ht="15.75">
      <c r="A109" s="78">
        <v>99</v>
      </c>
      <c r="B109" s="91">
        <v>2326521109</v>
      </c>
      <c r="C109" s="92" t="s">
        <v>134</v>
      </c>
      <c r="D109" s="93" t="s">
        <v>309</v>
      </c>
      <c r="E109" s="94">
        <v>34591</v>
      </c>
      <c r="F109" s="95" t="s">
        <v>315</v>
      </c>
      <c r="G109" s="96">
        <v>90</v>
      </c>
      <c r="H109" s="85">
        <v>90</v>
      </c>
      <c r="I109" s="86">
        <f t="shared" si="2"/>
        <v>90</v>
      </c>
      <c r="J109" s="87" t="str">
        <f t="shared" si="3"/>
        <v>X.Sắc</v>
      </c>
      <c r="K109" s="96"/>
    </row>
    <row r="110" spans="1:11" s="98" customFormat="1" ht="15.75">
      <c r="A110" s="78">
        <v>100</v>
      </c>
      <c r="B110" s="91">
        <v>2326521108</v>
      </c>
      <c r="C110" s="92" t="s">
        <v>166</v>
      </c>
      <c r="D110" s="93" t="s">
        <v>19</v>
      </c>
      <c r="E110" s="94">
        <v>34393</v>
      </c>
      <c r="F110" s="95" t="s">
        <v>315</v>
      </c>
      <c r="G110" s="96">
        <v>87</v>
      </c>
      <c r="H110" s="85">
        <v>90</v>
      </c>
      <c r="I110" s="86">
        <f t="shared" si="2"/>
        <v>88.5</v>
      </c>
      <c r="J110" s="87" t="str">
        <f t="shared" si="3"/>
        <v>Tốt</v>
      </c>
      <c r="K110" s="96"/>
    </row>
    <row r="111" spans="1:11" s="98" customFormat="1" ht="15.75">
      <c r="A111" s="78">
        <v>101</v>
      </c>
      <c r="B111" s="91">
        <v>2326521107</v>
      </c>
      <c r="C111" s="92" t="s">
        <v>344</v>
      </c>
      <c r="D111" s="93" t="s">
        <v>345</v>
      </c>
      <c r="E111" s="94">
        <v>34859</v>
      </c>
      <c r="F111" s="95" t="s">
        <v>315</v>
      </c>
      <c r="G111" s="96">
        <v>85</v>
      </c>
      <c r="H111" s="85">
        <v>77</v>
      </c>
      <c r="I111" s="86">
        <f t="shared" si="2"/>
        <v>81</v>
      </c>
      <c r="J111" s="87" t="str">
        <f t="shared" si="3"/>
        <v>Tốt</v>
      </c>
      <c r="K111" s="96"/>
    </row>
    <row r="112" spans="1:11" s="98" customFormat="1" ht="15.75">
      <c r="A112" s="78">
        <v>102</v>
      </c>
      <c r="B112" s="91">
        <v>2326521119</v>
      </c>
      <c r="C112" s="92" t="s">
        <v>121</v>
      </c>
      <c r="D112" s="93" t="s">
        <v>20</v>
      </c>
      <c r="E112" s="94">
        <v>34721</v>
      </c>
      <c r="F112" s="95" t="s">
        <v>315</v>
      </c>
      <c r="G112" s="96">
        <v>90</v>
      </c>
      <c r="H112" s="85">
        <v>90</v>
      </c>
      <c r="I112" s="86">
        <f t="shared" si="2"/>
        <v>90</v>
      </c>
      <c r="J112" s="87" t="str">
        <f t="shared" si="3"/>
        <v>X.Sắc</v>
      </c>
      <c r="K112" s="96"/>
    </row>
    <row r="113" spans="1:11" s="98" customFormat="1" ht="30">
      <c r="A113" s="78">
        <v>103</v>
      </c>
      <c r="B113" s="91">
        <v>2326521121</v>
      </c>
      <c r="C113" s="92" t="s">
        <v>172</v>
      </c>
      <c r="D113" s="93" t="s">
        <v>52</v>
      </c>
      <c r="E113" s="94">
        <v>34479</v>
      </c>
      <c r="F113" s="95" t="s">
        <v>315</v>
      </c>
      <c r="G113" s="96">
        <v>87</v>
      </c>
      <c r="H113" s="85">
        <v>90</v>
      </c>
      <c r="I113" s="86">
        <f t="shared" si="2"/>
        <v>88.5</v>
      </c>
      <c r="J113" s="87" t="str">
        <f t="shared" si="3"/>
        <v>Tốt</v>
      </c>
      <c r="K113" s="96"/>
    </row>
    <row r="114" spans="1:11" s="98" customFormat="1" ht="15.75">
      <c r="A114" s="78">
        <v>104</v>
      </c>
      <c r="B114" s="91">
        <v>2327521123</v>
      </c>
      <c r="C114" s="92" t="s">
        <v>173</v>
      </c>
      <c r="D114" s="93" t="s">
        <v>312</v>
      </c>
      <c r="E114" s="94">
        <v>34015</v>
      </c>
      <c r="F114" s="95" t="s">
        <v>315</v>
      </c>
      <c r="G114" s="96">
        <v>87</v>
      </c>
      <c r="H114" s="85">
        <v>90</v>
      </c>
      <c r="I114" s="86">
        <f t="shared" si="2"/>
        <v>88.5</v>
      </c>
      <c r="J114" s="87" t="str">
        <f t="shared" si="3"/>
        <v>Tốt</v>
      </c>
      <c r="K114" s="96"/>
    </row>
    <row r="115" spans="1:11" s="98" customFormat="1" ht="15.75">
      <c r="A115" s="78">
        <v>105</v>
      </c>
      <c r="B115" s="91">
        <v>2326521130</v>
      </c>
      <c r="C115" s="92" t="s">
        <v>180</v>
      </c>
      <c r="D115" s="93" t="s">
        <v>54</v>
      </c>
      <c r="E115" s="94">
        <v>33989</v>
      </c>
      <c r="F115" s="95" t="s">
        <v>315</v>
      </c>
      <c r="G115" s="88">
        <v>60</v>
      </c>
      <c r="H115" s="85">
        <v>90</v>
      </c>
      <c r="I115" s="86">
        <f t="shared" si="2"/>
        <v>75</v>
      </c>
      <c r="J115" s="87" t="str">
        <f t="shared" si="3"/>
        <v>Khá</v>
      </c>
      <c r="K115" s="96"/>
    </row>
    <row r="116" spans="1:11" s="98" customFormat="1" ht="15.75">
      <c r="A116" s="78">
        <v>106</v>
      </c>
      <c r="B116" s="91">
        <v>2326521128</v>
      </c>
      <c r="C116" s="92" t="s">
        <v>346</v>
      </c>
      <c r="D116" s="93" t="s">
        <v>314</v>
      </c>
      <c r="E116" s="94">
        <v>34500</v>
      </c>
      <c r="F116" s="95" t="s">
        <v>315</v>
      </c>
      <c r="G116" s="96">
        <v>87</v>
      </c>
      <c r="H116" s="85">
        <v>87</v>
      </c>
      <c r="I116" s="86">
        <f t="shared" si="2"/>
        <v>87</v>
      </c>
      <c r="J116" s="87" t="str">
        <f t="shared" si="3"/>
        <v>Tốt</v>
      </c>
      <c r="K116" s="96"/>
    </row>
    <row r="117" spans="1:11" s="98" customFormat="1" ht="15.75">
      <c r="A117" s="78">
        <v>107</v>
      </c>
      <c r="B117" s="91">
        <v>2326521129</v>
      </c>
      <c r="C117" s="92" t="s">
        <v>179</v>
      </c>
      <c r="D117" s="93" t="s">
        <v>314</v>
      </c>
      <c r="E117" s="94">
        <v>34943</v>
      </c>
      <c r="F117" s="95" t="s">
        <v>315</v>
      </c>
      <c r="G117" s="96">
        <v>87</v>
      </c>
      <c r="H117" s="85">
        <v>90</v>
      </c>
      <c r="I117" s="86">
        <f t="shared" si="2"/>
        <v>88.5</v>
      </c>
      <c r="J117" s="87" t="str">
        <f t="shared" si="3"/>
        <v>Tốt</v>
      </c>
      <c r="K117" s="96"/>
    </row>
    <row r="118" spans="1:11" ht="15.75">
      <c r="A118" s="78">
        <v>108</v>
      </c>
      <c r="B118" s="79">
        <v>2326521064</v>
      </c>
      <c r="C118" s="80" t="s">
        <v>347</v>
      </c>
      <c r="D118" s="81" t="s">
        <v>36</v>
      </c>
      <c r="E118" s="82">
        <v>31850</v>
      </c>
      <c r="F118" s="83" t="s">
        <v>348</v>
      </c>
      <c r="G118" s="88">
        <v>0</v>
      </c>
      <c r="H118" s="88">
        <v>0</v>
      </c>
      <c r="I118" s="99">
        <f t="shared" si="2"/>
        <v>0</v>
      </c>
      <c r="J118" s="100" t="str">
        <f t="shared" si="3"/>
        <v>Kém</v>
      </c>
      <c r="K118" s="101"/>
    </row>
    <row r="119" spans="1:11" ht="15.75">
      <c r="A119" s="78">
        <v>109</v>
      </c>
      <c r="B119" s="79">
        <v>2326521118</v>
      </c>
      <c r="C119" s="80" t="s">
        <v>134</v>
      </c>
      <c r="D119" s="81" t="s">
        <v>20</v>
      </c>
      <c r="E119" s="82">
        <v>33744</v>
      </c>
      <c r="F119" s="83" t="s">
        <v>348</v>
      </c>
      <c r="G119" s="88">
        <v>0</v>
      </c>
      <c r="H119" s="88">
        <v>0</v>
      </c>
      <c r="I119" s="99">
        <f t="shared" si="2"/>
        <v>0</v>
      </c>
      <c r="J119" s="100" t="str">
        <f t="shared" si="3"/>
        <v>Kém</v>
      </c>
      <c r="K119" s="101"/>
    </row>
    <row r="120" spans="1:11" ht="15.75">
      <c r="A120" s="78">
        <v>110</v>
      </c>
      <c r="B120" s="79">
        <v>2326521088</v>
      </c>
      <c r="C120" s="80" t="s">
        <v>349</v>
      </c>
      <c r="D120" s="81" t="s">
        <v>350</v>
      </c>
      <c r="E120" s="82">
        <v>33401</v>
      </c>
      <c r="F120" s="83" t="s">
        <v>348</v>
      </c>
      <c r="G120" s="88">
        <v>0</v>
      </c>
      <c r="H120" s="88">
        <v>0</v>
      </c>
      <c r="I120" s="99">
        <f t="shared" si="2"/>
        <v>0</v>
      </c>
      <c r="J120" s="100" t="str">
        <f t="shared" si="3"/>
        <v>Kém</v>
      </c>
      <c r="K120" s="101"/>
    </row>
    <row r="121" spans="1:11" ht="15.75">
      <c r="A121" s="78">
        <v>111</v>
      </c>
      <c r="B121" s="91">
        <v>2326521017</v>
      </c>
      <c r="C121" s="92" t="s">
        <v>130</v>
      </c>
      <c r="D121" s="93" t="s">
        <v>351</v>
      </c>
      <c r="E121" s="94">
        <v>35002</v>
      </c>
      <c r="F121" s="95" t="s">
        <v>315</v>
      </c>
      <c r="G121" s="102">
        <v>0</v>
      </c>
      <c r="H121" s="88">
        <v>0</v>
      </c>
      <c r="I121" s="99">
        <f t="shared" si="2"/>
        <v>0</v>
      </c>
      <c r="J121" s="100" t="str">
        <f t="shared" si="3"/>
        <v>Kém</v>
      </c>
      <c r="K121" s="103"/>
    </row>
    <row r="122" spans="3:4" ht="15.75" customHeight="1" thickBot="1">
      <c r="C122" s="104"/>
      <c r="D122" s="104"/>
    </row>
    <row r="123" spans="1:11" ht="34.5" customHeight="1">
      <c r="A123" s="105"/>
      <c r="B123" s="5"/>
      <c r="C123" s="6"/>
      <c r="D123" s="332" t="s">
        <v>55</v>
      </c>
      <c r="E123" s="333"/>
      <c r="F123" s="336" t="s">
        <v>56</v>
      </c>
      <c r="G123" s="337"/>
      <c r="H123" s="336" t="s">
        <v>57</v>
      </c>
      <c r="I123" s="338"/>
      <c r="J123" s="339" t="s">
        <v>77</v>
      </c>
      <c r="K123" s="340"/>
    </row>
    <row r="124" spans="1:11" ht="28.5" customHeight="1">
      <c r="A124" s="341" t="s">
        <v>58</v>
      </c>
      <c r="B124" s="341"/>
      <c r="C124" s="342"/>
      <c r="D124" s="334"/>
      <c r="E124" s="335"/>
      <c r="F124" s="106" t="s">
        <v>59</v>
      </c>
      <c r="G124" s="107" t="s">
        <v>78</v>
      </c>
      <c r="H124" s="106" t="s">
        <v>59</v>
      </c>
      <c r="I124" s="108" t="s">
        <v>60</v>
      </c>
      <c r="J124" s="109" t="s">
        <v>59</v>
      </c>
      <c r="K124" s="110" t="s">
        <v>60</v>
      </c>
    </row>
    <row r="125" spans="1:11" ht="15.75" customHeight="1">
      <c r="A125" s="5"/>
      <c r="B125" s="7"/>
      <c r="C125" s="8"/>
      <c r="D125" s="343" t="s">
        <v>61</v>
      </c>
      <c r="E125" s="344"/>
      <c r="F125" s="111">
        <f>COUNTIF($G$11:$G$121,"&gt;=90")</f>
        <v>26</v>
      </c>
      <c r="G125" s="112">
        <f aca="true" t="shared" si="4" ref="G125:G130">F125*100%/111</f>
        <v>0.23423423423423423</v>
      </c>
      <c r="H125" s="111">
        <f>COUNTIF(H$11:H$121,"&gt;=90")</f>
        <v>36</v>
      </c>
      <c r="I125" s="113">
        <f aca="true" t="shared" si="5" ref="I125:I130">H125*100%/111</f>
        <v>0.32432432432432434</v>
      </c>
      <c r="J125" s="114">
        <f>COUNTIF(I$11:I$121,"&gt;=90")</f>
        <v>22</v>
      </c>
      <c r="K125" s="115">
        <f aca="true" t="shared" si="6" ref="K125:K130">J125*100%/111</f>
        <v>0.1981981981981982</v>
      </c>
    </row>
    <row r="126" spans="1:11" ht="15.75" customHeight="1">
      <c r="A126" s="5"/>
      <c r="B126" s="7"/>
      <c r="C126" s="8"/>
      <c r="D126" s="343" t="s">
        <v>62</v>
      </c>
      <c r="E126" s="344"/>
      <c r="F126" s="111">
        <f>_xlfn.COUNTIFS($G$11:$G$121,"&gt;=80",$G$11:$G$121,"&lt;90")</f>
        <v>61</v>
      </c>
      <c r="G126" s="112">
        <f t="shared" si="4"/>
        <v>0.5495495495495496</v>
      </c>
      <c r="H126" s="111">
        <f>_xlfn.COUNTIFS(H$11:H$121,"&gt;=80",H$11:H$121,"&lt;90")</f>
        <v>50</v>
      </c>
      <c r="I126" s="113">
        <f t="shared" si="5"/>
        <v>0.45045045045045046</v>
      </c>
      <c r="J126" s="114">
        <f>_xlfn.COUNTIFS($I$11:$I$121,"&gt;=80",$I$11:$I$121,"&lt;90")</f>
        <v>62</v>
      </c>
      <c r="K126" s="115">
        <f t="shared" si="6"/>
        <v>0.5585585585585585</v>
      </c>
    </row>
    <row r="127" spans="1:11" ht="15.75" customHeight="1">
      <c r="A127" s="7"/>
      <c r="B127" s="7"/>
      <c r="C127" s="8"/>
      <c r="D127" s="343" t="s">
        <v>63</v>
      </c>
      <c r="E127" s="344"/>
      <c r="F127" s="111">
        <f>_xlfn.COUNTIFS($G$11:$G$121,"&gt;=65",$G$11:$G$121,"&lt;80")</f>
        <v>16</v>
      </c>
      <c r="G127" s="112">
        <f t="shared" si="4"/>
        <v>0.14414414414414414</v>
      </c>
      <c r="H127" s="111">
        <f>_xlfn.COUNTIFS(H$11:H$121,"&gt;=65",H$11:H$121,"&lt;80")</f>
        <v>10</v>
      </c>
      <c r="I127" s="113">
        <f t="shared" si="5"/>
        <v>0.09009009009009009</v>
      </c>
      <c r="J127" s="114">
        <f>_xlfn.COUNTIFS($I$11:$I$121,"&gt;=65",$I$11:$I$121,"&lt;80")</f>
        <v>15</v>
      </c>
      <c r="K127" s="115">
        <f t="shared" si="6"/>
        <v>0.13513513513513514</v>
      </c>
    </row>
    <row r="128" spans="1:11" ht="15.75" customHeight="1">
      <c r="A128" s="345" t="s">
        <v>352</v>
      </c>
      <c r="B128" s="345"/>
      <c r="C128" s="346"/>
      <c r="D128" s="343" t="s">
        <v>64</v>
      </c>
      <c r="E128" s="344"/>
      <c r="F128" s="111">
        <f>_xlfn.COUNTIFS($G$11:$G$121,"&gt;=50",$G$11:$G$121,"&lt;65")</f>
        <v>4</v>
      </c>
      <c r="G128" s="112">
        <f t="shared" si="4"/>
        <v>0.036036036036036036</v>
      </c>
      <c r="H128" s="111">
        <f>_xlfn.COUNTIFS(H$11:H$121,"&gt;=50",H$11:H$121,"&lt;65")</f>
        <v>3</v>
      </c>
      <c r="I128" s="113">
        <f t="shared" si="5"/>
        <v>0.02702702702702703</v>
      </c>
      <c r="J128" s="114">
        <f>_xlfn.COUNTIFS($I$11:$I$121,"&gt;=50",$I$11:$I$121,"&lt;65")</f>
        <v>0</v>
      </c>
      <c r="K128" s="115">
        <f t="shared" si="6"/>
        <v>0</v>
      </c>
    </row>
    <row r="129" spans="1:11" ht="15.75" customHeight="1">
      <c r="A129" s="7"/>
      <c r="B129" s="5"/>
      <c r="C129" s="6"/>
      <c r="D129" s="343" t="s">
        <v>65</v>
      </c>
      <c r="E129" s="344"/>
      <c r="F129" s="111">
        <f>_xlfn.COUNTIFS($G$11:$G$121,"&gt;=35",$G$11:$G$121,"&lt;50")</f>
        <v>0</v>
      </c>
      <c r="G129" s="112">
        <f t="shared" si="4"/>
        <v>0</v>
      </c>
      <c r="H129" s="111">
        <f>_xlfn.COUNTIFS(H$11:H$121,"&gt;=35",H$11:H$121,"&lt;50")</f>
        <v>0</v>
      </c>
      <c r="I129" s="113">
        <f t="shared" si="5"/>
        <v>0</v>
      </c>
      <c r="J129" s="114">
        <f>_xlfn.COUNTIFS($I$11:$I$121,"&gt;=35",$I$11:$I$121,"&lt;50")</f>
        <v>8</v>
      </c>
      <c r="K129" s="115">
        <f t="shared" si="6"/>
        <v>0.07207207207207207</v>
      </c>
    </row>
    <row r="130" spans="1:11" ht="16.5">
      <c r="A130" s="7"/>
      <c r="B130" s="5"/>
      <c r="C130" s="6"/>
      <c r="D130" s="343" t="s">
        <v>66</v>
      </c>
      <c r="E130" s="344"/>
      <c r="F130" s="111">
        <f>COUNTIF($G$12:$G$121,"&lt;35")</f>
        <v>4</v>
      </c>
      <c r="G130" s="112">
        <f t="shared" si="4"/>
        <v>0.036036036036036036</v>
      </c>
      <c r="H130" s="111">
        <f>COUNTIF(H$11:H$121,"&lt;35")</f>
        <v>12</v>
      </c>
      <c r="I130" s="113">
        <f t="shared" si="5"/>
        <v>0.10810810810810811</v>
      </c>
      <c r="J130" s="114">
        <f>COUNTIF($I$11:$I$121,"&lt;35")</f>
        <v>4</v>
      </c>
      <c r="K130" s="115">
        <f t="shared" si="6"/>
        <v>0.036036036036036036</v>
      </c>
    </row>
    <row r="131" spans="1:11" ht="27.75" customHeight="1" thickBot="1">
      <c r="A131" s="7"/>
      <c r="B131" s="5"/>
      <c r="C131" s="6"/>
      <c r="D131" s="347" t="s">
        <v>67</v>
      </c>
      <c r="E131" s="348"/>
      <c r="F131" s="116">
        <f aca="true" t="shared" si="7" ref="F131:K131">SUM(F125:F130)</f>
        <v>111</v>
      </c>
      <c r="G131" s="117">
        <f t="shared" si="7"/>
        <v>0.9999999999999999</v>
      </c>
      <c r="H131" s="118">
        <f t="shared" si="7"/>
        <v>111</v>
      </c>
      <c r="I131" s="119">
        <f t="shared" si="7"/>
        <v>1</v>
      </c>
      <c r="J131" s="120">
        <f t="shared" si="7"/>
        <v>111</v>
      </c>
      <c r="K131" s="121">
        <f t="shared" si="7"/>
        <v>1</v>
      </c>
    </row>
    <row r="132" spans="1:11" ht="16.5">
      <c r="A132" s="7"/>
      <c r="B132" s="7"/>
      <c r="C132" s="9"/>
      <c r="D132" s="9"/>
      <c r="E132" s="7"/>
      <c r="F132" s="7"/>
      <c r="G132" s="8"/>
      <c r="H132" s="8"/>
      <c r="I132" s="8"/>
      <c r="J132" s="10"/>
      <c r="K132" s="122"/>
    </row>
    <row r="133" spans="1:11" ht="17.25">
      <c r="A133" s="11"/>
      <c r="B133" s="12"/>
      <c r="C133" s="13"/>
      <c r="D133" s="6"/>
      <c r="E133" s="14"/>
      <c r="F133" s="349" t="str">
        <f ca="1">"Đà Nẵng, ngày "&amp;DAY(NOW())&amp;" tháng "&amp;MONTH(NOW())&amp;" năm "&amp;YEAR(NOW())</f>
        <v>Đà Nẵng, ngày 16 tháng 10 năm 2020</v>
      </c>
      <c r="G133" s="349"/>
      <c r="H133" s="349"/>
      <c r="I133" s="349"/>
      <c r="J133" s="349"/>
      <c r="K133" s="349"/>
    </row>
    <row r="134" spans="1:11" ht="16.5">
      <c r="A134" s="350" t="s">
        <v>68</v>
      </c>
      <c r="B134" s="350"/>
      <c r="C134" s="350"/>
      <c r="D134" s="350" t="s">
        <v>69</v>
      </c>
      <c r="E134" s="350"/>
      <c r="F134" s="350"/>
      <c r="G134" s="350"/>
      <c r="H134" s="351" t="s">
        <v>70</v>
      </c>
      <c r="I134" s="351"/>
      <c r="J134" s="351"/>
      <c r="K134" s="351"/>
    </row>
    <row r="135" spans="1:11" ht="18.75">
      <c r="A135" s="15"/>
      <c r="B135" s="16"/>
      <c r="C135" s="17"/>
      <c r="D135" s="123"/>
      <c r="E135" s="18"/>
      <c r="F135" s="19"/>
      <c r="G135" s="20"/>
      <c r="H135" s="17"/>
      <c r="I135" s="21"/>
      <c r="J135" s="22"/>
      <c r="K135" s="23"/>
    </row>
    <row r="136" spans="1:11" ht="18.75">
      <c r="A136" s="15"/>
      <c r="B136" s="16"/>
      <c r="C136" s="17"/>
      <c r="D136" s="123"/>
      <c r="E136" s="18"/>
      <c r="F136" s="19"/>
      <c r="G136" s="20"/>
      <c r="H136" s="17"/>
      <c r="I136" s="21"/>
      <c r="J136" s="22"/>
      <c r="K136" s="23"/>
    </row>
    <row r="137" spans="1:11" ht="18.75">
      <c r="A137" s="15"/>
      <c r="B137" s="24"/>
      <c r="C137" s="21"/>
      <c r="D137" s="123"/>
      <c r="E137" s="25"/>
      <c r="F137" s="26"/>
      <c r="G137" s="27"/>
      <c r="H137" s="17"/>
      <c r="I137" s="21"/>
      <c r="J137" s="22"/>
      <c r="K137" s="23"/>
    </row>
    <row r="138" spans="1:11" ht="15">
      <c r="A138" s="352" t="s">
        <v>79</v>
      </c>
      <c r="B138" s="352"/>
      <c r="C138" s="352"/>
      <c r="D138" s="352" t="s">
        <v>71</v>
      </c>
      <c r="E138" s="352"/>
      <c r="F138" s="352"/>
      <c r="G138" s="352"/>
      <c r="H138" s="353"/>
      <c r="I138" s="353"/>
      <c r="J138" s="353"/>
      <c r="K138" s="353"/>
    </row>
    <row r="139" spans="1:11" ht="18.75">
      <c r="A139" s="24"/>
      <c r="B139" s="16"/>
      <c r="C139" s="17"/>
      <c r="D139" s="21"/>
      <c r="E139" s="16"/>
      <c r="F139" s="16"/>
      <c r="G139" s="17"/>
      <c r="H139" s="17"/>
      <c r="I139" s="17"/>
      <c r="J139" s="22"/>
      <c r="K139" s="22"/>
    </row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9" customHeight="1"/>
    <row r="173" ht="15"/>
    <row r="174" ht="15"/>
    <row r="175" ht="15"/>
    <row r="176" ht="15"/>
    <row r="177" ht="15"/>
    <row r="178" ht="15"/>
    <row r="179" ht="15"/>
  </sheetData>
  <sheetProtection/>
  <mergeCells count="37">
    <mergeCell ref="D131:E131"/>
    <mergeCell ref="F133:K133"/>
    <mergeCell ref="A134:C134"/>
    <mergeCell ref="D134:G134"/>
    <mergeCell ref="H134:K134"/>
    <mergeCell ref="A138:C138"/>
    <mergeCell ref="D138:G138"/>
    <mergeCell ref="H138:K138"/>
    <mergeCell ref="D126:E126"/>
    <mergeCell ref="D127:E127"/>
    <mergeCell ref="A128:C128"/>
    <mergeCell ref="D128:E128"/>
    <mergeCell ref="D129:E129"/>
    <mergeCell ref="D130:E130"/>
    <mergeCell ref="D123:E124"/>
    <mergeCell ref="F123:G123"/>
    <mergeCell ref="H123:I123"/>
    <mergeCell ref="J123:K123"/>
    <mergeCell ref="A124:C124"/>
    <mergeCell ref="D125:E125"/>
    <mergeCell ref="A7:K7"/>
    <mergeCell ref="A8:K8"/>
    <mergeCell ref="A9:A10"/>
    <mergeCell ref="B9:B10"/>
    <mergeCell ref="C9:D10"/>
    <mergeCell ref="E9:E10"/>
    <mergeCell ref="F9:F10"/>
    <mergeCell ref="G9:J9"/>
    <mergeCell ref="K9:K10"/>
    <mergeCell ref="A5:K5"/>
    <mergeCell ref="A6:K6"/>
    <mergeCell ref="A1:D1"/>
    <mergeCell ref="E1:K1"/>
    <mergeCell ref="A2:D2"/>
    <mergeCell ref="E2:K2"/>
    <mergeCell ref="B3:D3"/>
    <mergeCell ref="A4:K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77">
      <selection activeCell="N102" sqref="N102"/>
    </sheetView>
  </sheetViews>
  <sheetFormatPr defaultColWidth="11.7109375" defaultRowHeight="19.5" customHeight="1"/>
  <cols>
    <col min="1" max="1" width="4.7109375" style="104" customWidth="1"/>
    <col min="2" max="2" width="13.421875" style="104" customWidth="1"/>
    <col min="3" max="3" width="21.57421875" style="77" customWidth="1"/>
    <col min="4" max="4" width="9.00390625" style="77" customWidth="1"/>
    <col min="5" max="5" width="12.57421875" style="104" customWidth="1"/>
    <col min="6" max="6" width="13.00390625" style="104" customWidth="1"/>
    <col min="7" max="7" width="9.00390625" style="77" bestFit="1" customWidth="1"/>
    <col min="8" max="8" width="7.57421875" style="77" bestFit="1" customWidth="1"/>
    <col min="9" max="9" width="9.00390625" style="77" bestFit="1" customWidth="1"/>
    <col min="10" max="10" width="8.140625" style="77" customWidth="1"/>
    <col min="11" max="11" width="9.57421875" style="77" customWidth="1"/>
    <col min="12" max="16384" width="11.7109375" style="77" customWidth="1"/>
  </cols>
  <sheetData>
    <row r="1" spans="1:11" ht="18" customHeight="1">
      <c r="A1" s="317" t="s">
        <v>1</v>
      </c>
      <c r="B1" s="317"/>
      <c r="C1" s="317"/>
      <c r="D1" s="317"/>
      <c r="E1" s="318" t="s">
        <v>0</v>
      </c>
      <c r="F1" s="318"/>
      <c r="G1" s="318"/>
      <c r="H1" s="318"/>
      <c r="I1" s="318"/>
      <c r="J1" s="318"/>
      <c r="K1" s="318"/>
    </row>
    <row r="2" spans="1:11" ht="15">
      <c r="A2" s="319" t="s">
        <v>68</v>
      </c>
      <c r="B2" s="319"/>
      <c r="C2" s="319"/>
      <c r="D2" s="319"/>
      <c r="E2" s="319" t="s">
        <v>2</v>
      </c>
      <c r="F2" s="319"/>
      <c r="G2" s="319"/>
      <c r="H2" s="319"/>
      <c r="I2" s="319"/>
      <c r="J2" s="319"/>
      <c r="K2" s="319"/>
    </row>
    <row r="3" spans="1:11" ht="10.5" customHeight="1">
      <c r="A3" s="2"/>
      <c r="B3" s="320"/>
      <c r="C3" s="320"/>
      <c r="D3" s="320"/>
      <c r="E3" s="2"/>
      <c r="F3" s="2"/>
      <c r="G3" s="1"/>
      <c r="H3" s="1"/>
      <c r="I3" s="1"/>
      <c r="J3" s="1"/>
      <c r="K3" s="1"/>
    </row>
    <row r="4" spans="1:11" ht="15">
      <c r="A4" s="316" t="s">
        <v>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</row>
    <row r="5" spans="1:11" ht="15">
      <c r="A5" s="316" t="s">
        <v>353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</row>
    <row r="6" spans="1:11" ht="15">
      <c r="A6" s="316" t="s">
        <v>354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</row>
    <row r="7" spans="1:11" ht="15">
      <c r="A7" s="316" t="s">
        <v>318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15">
      <c r="A8" s="321" t="s">
        <v>80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1:11" ht="33.75" customHeight="1">
      <c r="A9" s="322" t="s">
        <v>4</v>
      </c>
      <c r="B9" s="323" t="s">
        <v>5</v>
      </c>
      <c r="C9" s="324" t="s">
        <v>6</v>
      </c>
      <c r="D9" s="325"/>
      <c r="E9" s="323" t="s">
        <v>7</v>
      </c>
      <c r="F9" s="323" t="s">
        <v>8</v>
      </c>
      <c r="G9" s="328" t="s">
        <v>355</v>
      </c>
      <c r="H9" s="329"/>
      <c r="I9" s="329"/>
      <c r="J9" s="330"/>
      <c r="K9" s="331" t="s">
        <v>9</v>
      </c>
    </row>
    <row r="10" spans="1:11" ht="35.25" customHeight="1">
      <c r="A10" s="322"/>
      <c r="B10" s="323"/>
      <c r="C10" s="326"/>
      <c r="D10" s="327"/>
      <c r="E10" s="323"/>
      <c r="F10" s="323"/>
      <c r="G10" s="3" t="s">
        <v>10</v>
      </c>
      <c r="H10" s="3" t="s">
        <v>11</v>
      </c>
      <c r="I10" s="3" t="s">
        <v>12</v>
      </c>
      <c r="J10" s="3" t="s">
        <v>13</v>
      </c>
      <c r="K10" s="331"/>
    </row>
    <row r="11" spans="1:11" s="104" customFormat="1" ht="18.75" customHeight="1">
      <c r="A11" s="124">
        <v>1</v>
      </c>
      <c r="B11" s="125">
        <v>2326521015</v>
      </c>
      <c r="C11" s="126" t="s">
        <v>115</v>
      </c>
      <c r="D11" s="127" t="s">
        <v>278</v>
      </c>
      <c r="E11" s="128">
        <v>35425</v>
      </c>
      <c r="F11" s="129" t="s">
        <v>320</v>
      </c>
      <c r="G11" s="130">
        <v>86</v>
      </c>
      <c r="H11" s="131">
        <v>87</v>
      </c>
      <c r="I11" s="132">
        <f>AVERAGE(G11:H11)</f>
        <v>86.5</v>
      </c>
      <c r="J11" s="133" t="str">
        <f>IF(I11&gt;=90,"X.Sắc",IF(I11&gt;=80,"Tốt",IF(I11&gt;=65,"Khá",IF(I11&gt;=50,"T.Bình",IF(I11&gt;=35,"Yếu","Kém")))))</f>
        <v>Tốt</v>
      </c>
      <c r="K11" s="130"/>
    </row>
    <row r="12" spans="1:11" s="104" customFormat="1" ht="18.75" customHeight="1">
      <c r="A12" s="134">
        <v>2</v>
      </c>
      <c r="B12" s="135">
        <v>2226521494</v>
      </c>
      <c r="C12" s="136" t="s">
        <v>23</v>
      </c>
      <c r="D12" s="137" t="s">
        <v>24</v>
      </c>
      <c r="E12" s="138">
        <v>34988</v>
      </c>
      <c r="F12" s="139" t="s">
        <v>320</v>
      </c>
      <c r="G12" s="140">
        <v>83</v>
      </c>
      <c r="H12" s="141">
        <v>85</v>
      </c>
      <c r="I12" s="132">
        <f aca="true" t="shared" si="0" ref="I12:I53">AVERAGE(G12:H12)</f>
        <v>84</v>
      </c>
      <c r="J12" s="133" t="str">
        <f aca="true" t="shared" si="1" ref="J12:J53">IF(I12&gt;=90,"X.Sắc",IF(I12&gt;=80,"Tốt",IF(I12&gt;=65,"Khá",IF(I12&gt;=50,"T.Bình",IF(I12&gt;=35,"Yếu","Kém")))))</f>
        <v>Tốt</v>
      </c>
      <c r="K12" s="142"/>
    </row>
    <row r="13" spans="1:11" s="104" customFormat="1" ht="18.75" customHeight="1">
      <c r="A13" s="134">
        <v>3</v>
      </c>
      <c r="B13" s="135">
        <v>2326521032</v>
      </c>
      <c r="C13" s="136" t="s">
        <v>124</v>
      </c>
      <c r="D13" s="137" t="s">
        <v>284</v>
      </c>
      <c r="E13" s="138">
        <v>34963</v>
      </c>
      <c r="F13" s="139" t="s">
        <v>320</v>
      </c>
      <c r="G13" s="142">
        <v>84</v>
      </c>
      <c r="H13" s="141">
        <v>87</v>
      </c>
      <c r="I13" s="132">
        <f t="shared" si="0"/>
        <v>85.5</v>
      </c>
      <c r="J13" s="133" t="str">
        <f t="shared" si="1"/>
        <v>Tốt</v>
      </c>
      <c r="K13" s="142"/>
    </row>
    <row r="14" spans="1:11" s="104" customFormat="1" ht="18.75" customHeight="1">
      <c r="A14" s="134">
        <v>4</v>
      </c>
      <c r="B14" s="135">
        <v>2327521034</v>
      </c>
      <c r="C14" s="136" t="s">
        <v>125</v>
      </c>
      <c r="D14" s="137" t="s">
        <v>285</v>
      </c>
      <c r="E14" s="138">
        <v>35349</v>
      </c>
      <c r="F14" s="139" t="s">
        <v>320</v>
      </c>
      <c r="G14" s="142">
        <v>86</v>
      </c>
      <c r="H14" s="141">
        <v>83</v>
      </c>
      <c r="I14" s="132">
        <f t="shared" si="0"/>
        <v>84.5</v>
      </c>
      <c r="J14" s="133" t="str">
        <f t="shared" si="1"/>
        <v>Tốt</v>
      </c>
      <c r="K14" s="142"/>
    </row>
    <row r="15" spans="1:11" s="104" customFormat="1" ht="18.75" customHeight="1">
      <c r="A15" s="124">
        <v>5</v>
      </c>
      <c r="B15" s="135">
        <v>2327521036</v>
      </c>
      <c r="C15" s="136" t="s">
        <v>126</v>
      </c>
      <c r="D15" s="137" t="s">
        <v>286</v>
      </c>
      <c r="E15" s="138">
        <v>30681</v>
      </c>
      <c r="F15" s="139" t="s">
        <v>320</v>
      </c>
      <c r="G15" s="142">
        <v>87</v>
      </c>
      <c r="H15" s="141">
        <v>93</v>
      </c>
      <c r="I15" s="132">
        <f t="shared" si="0"/>
        <v>90</v>
      </c>
      <c r="J15" s="133" t="str">
        <f t="shared" si="1"/>
        <v>X.Sắc</v>
      </c>
      <c r="K15" s="142"/>
    </row>
    <row r="16" spans="1:11" s="104" customFormat="1" ht="18.75" customHeight="1">
      <c r="A16" s="134">
        <v>6</v>
      </c>
      <c r="B16" s="135">
        <v>2326521037</v>
      </c>
      <c r="C16" s="136" t="s">
        <v>127</v>
      </c>
      <c r="D16" s="137" t="s">
        <v>287</v>
      </c>
      <c r="E16" s="138">
        <v>34883</v>
      </c>
      <c r="F16" s="139" t="s">
        <v>320</v>
      </c>
      <c r="G16" s="142">
        <v>86</v>
      </c>
      <c r="H16" s="141">
        <v>87</v>
      </c>
      <c r="I16" s="132">
        <f t="shared" si="0"/>
        <v>86.5</v>
      </c>
      <c r="J16" s="133" t="str">
        <f t="shared" si="1"/>
        <v>Tốt</v>
      </c>
      <c r="K16" s="142"/>
    </row>
    <row r="17" spans="1:11" s="104" customFormat="1" ht="18.75" customHeight="1">
      <c r="A17" s="134">
        <v>7</v>
      </c>
      <c r="B17" s="135">
        <v>2326521040</v>
      </c>
      <c r="C17" s="136" t="s">
        <v>35</v>
      </c>
      <c r="D17" s="137" t="s">
        <v>288</v>
      </c>
      <c r="E17" s="138">
        <v>34041</v>
      </c>
      <c r="F17" s="139" t="s">
        <v>320</v>
      </c>
      <c r="G17" s="142">
        <v>88</v>
      </c>
      <c r="H17" s="141">
        <v>87</v>
      </c>
      <c r="I17" s="132">
        <f t="shared" si="0"/>
        <v>87.5</v>
      </c>
      <c r="J17" s="133" t="str">
        <f t="shared" si="1"/>
        <v>Tốt</v>
      </c>
      <c r="K17" s="142"/>
    </row>
    <row r="18" spans="1:11" s="104" customFormat="1" ht="18.75" customHeight="1">
      <c r="A18" s="134">
        <v>8</v>
      </c>
      <c r="B18" s="135">
        <v>2327521043</v>
      </c>
      <c r="C18" s="136" t="s">
        <v>129</v>
      </c>
      <c r="D18" s="137" t="s">
        <v>16</v>
      </c>
      <c r="E18" s="138">
        <v>32769</v>
      </c>
      <c r="F18" s="139" t="s">
        <v>320</v>
      </c>
      <c r="G18" s="142">
        <v>89</v>
      </c>
      <c r="H18" s="141">
        <v>83</v>
      </c>
      <c r="I18" s="132">
        <f t="shared" si="0"/>
        <v>86</v>
      </c>
      <c r="J18" s="133" t="str">
        <f t="shared" si="1"/>
        <v>Tốt</v>
      </c>
      <c r="K18" s="142"/>
    </row>
    <row r="19" spans="1:11" s="104" customFormat="1" ht="18.75" customHeight="1">
      <c r="A19" s="124">
        <v>9</v>
      </c>
      <c r="B19" s="135">
        <v>2326521044</v>
      </c>
      <c r="C19" s="136" t="s">
        <v>322</v>
      </c>
      <c r="D19" s="137" t="s">
        <v>323</v>
      </c>
      <c r="E19" s="138">
        <v>34322</v>
      </c>
      <c r="F19" s="139" t="s">
        <v>320</v>
      </c>
      <c r="G19" s="142">
        <v>90</v>
      </c>
      <c r="H19" s="141">
        <v>90</v>
      </c>
      <c r="I19" s="132">
        <f t="shared" si="0"/>
        <v>90</v>
      </c>
      <c r="J19" s="133" t="str">
        <f t="shared" si="1"/>
        <v>X.Sắc</v>
      </c>
      <c r="K19" s="142"/>
    </row>
    <row r="20" spans="1:11" s="104" customFormat="1" ht="18.75" customHeight="1">
      <c r="A20" s="134">
        <v>10</v>
      </c>
      <c r="B20" s="135">
        <v>2327521049</v>
      </c>
      <c r="C20" s="136" t="s">
        <v>132</v>
      </c>
      <c r="D20" s="137" t="s">
        <v>290</v>
      </c>
      <c r="E20" s="138">
        <v>33965</v>
      </c>
      <c r="F20" s="139" t="s">
        <v>320</v>
      </c>
      <c r="G20" s="142">
        <v>87</v>
      </c>
      <c r="H20" s="141">
        <v>90</v>
      </c>
      <c r="I20" s="132">
        <f t="shared" si="0"/>
        <v>88.5</v>
      </c>
      <c r="J20" s="133" t="str">
        <f t="shared" si="1"/>
        <v>Tốt</v>
      </c>
      <c r="K20" s="142"/>
    </row>
    <row r="21" spans="1:11" s="104" customFormat="1" ht="18.75" customHeight="1">
      <c r="A21" s="134">
        <v>11</v>
      </c>
      <c r="B21" s="135">
        <v>2326521047</v>
      </c>
      <c r="C21" s="136" t="s">
        <v>131</v>
      </c>
      <c r="D21" s="137" t="s">
        <v>32</v>
      </c>
      <c r="E21" s="138">
        <v>33176</v>
      </c>
      <c r="F21" s="139" t="s">
        <v>320</v>
      </c>
      <c r="G21" s="142">
        <v>89</v>
      </c>
      <c r="H21" s="141">
        <v>87</v>
      </c>
      <c r="I21" s="132">
        <f t="shared" si="0"/>
        <v>88</v>
      </c>
      <c r="J21" s="133" t="str">
        <f t="shared" si="1"/>
        <v>Tốt</v>
      </c>
      <c r="K21" s="142"/>
    </row>
    <row r="22" spans="1:12" s="104" customFormat="1" ht="18.75" customHeight="1">
      <c r="A22" s="134">
        <v>12</v>
      </c>
      <c r="B22" s="135">
        <v>2327521053</v>
      </c>
      <c r="C22" s="136" t="s">
        <v>324</v>
      </c>
      <c r="D22" s="137" t="s">
        <v>291</v>
      </c>
      <c r="E22" s="138">
        <v>34037</v>
      </c>
      <c r="F22" s="139" t="s">
        <v>320</v>
      </c>
      <c r="G22" s="142">
        <v>87</v>
      </c>
      <c r="H22" s="141">
        <v>87</v>
      </c>
      <c r="I22" s="132">
        <f t="shared" si="0"/>
        <v>87</v>
      </c>
      <c r="J22" s="133" t="str">
        <f t="shared" si="1"/>
        <v>Tốt</v>
      </c>
      <c r="K22" s="142"/>
      <c r="L22" s="65" t="s">
        <v>209</v>
      </c>
    </row>
    <row r="23" spans="1:11" s="104" customFormat="1" ht="18.75" customHeight="1">
      <c r="A23" s="124">
        <v>13</v>
      </c>
      <c r="B23" s="135">
        <v>2326521056</v>
      </c>
      <c r="C23" s="136" t="s">
        <v>38</v>
      </c>
      <c r="D23" s="137" t="s">
        <v>293</v>
      </c>
      <c r="E23" s="138">
        <v>33542</v>
      </c>
      <c r="F23" s="139" t="s">
        <v>320</v>
      </c>
      <c r="G23" s="142">
        <v>88</v>
      </c>
      <c r="H23" s="141">
        <v>87</v>
      </c>
      <c r="I23" s="132">
        <f t="shared" si="0"/>
        <v>87.5</v>
      </c>
      <c r="J23" s="133" t="str">
        <f t="shared" si="1"/>
        <v>Tốt</v>
      </c>
      <c r="K23" s="142"/>
    </row>
    <row r="24" spans="1:11" s="104" customFormat="1" ht="18.75" customHeight="1">
      <c r="A24" s="134">
        <v>14</v>
      </c>
      <c r="B24" s="135">
        <v>2326521057</v>
      </c>
      <c r="C24" s="136" t="s">
        <v>111</v>
      </c>
      <c r="D24" s="137" t="s">
        <v>293</v>
      </c>
      <c r="E24" s="138">
        <v>33481</v>
      </c>
      <c r="F24" s="139" t="s">
        <v>320</v>
      </c>
      <c r="G24" s="142">
        <v>89</v>
      </c>
      <c r="H24" s="141">
        <v>90</v>
      </c>
      <c r="I24" s="132">
        <f t="shared" si="0"/>
        <v>89.5</v>
      </c>
      <c r="J24" s="133" t="str">
        <f t="shared" si="1"/>
        <v>Tốt</v>
      </c>
      <c r="K24" s="142"/>
    </row>
    <row r="25" spans="1:11" s="104" customFormat="1" ht="18.75" customHeight="1">
      <c r="A25" s="134">
        <v>15</v>
      </c>
      <c r="B25" s="135">
        <v>2326521059</v>
      </c>
      <c r="C25" s="136" t="s">
        <v>137</v>
      </c>
      <c r="D25" s="137" t="s">
        <v>294</v>
      </c>
      <c r="E25" s="138">
        <v>31048</v>
      </c>
      <c r="F25" s="139" t="s">
        <v>320</v>
      </c>
      <c r="G25" s="142">
        <v>90</v>
      </c>
      <c r="H25" s="141">
        <v>90</v>
      </c>
      <c r="I25" s="132">
        <f t="shared" si="0"/>
        <v>90</v>
      </c>
      <c r="J25" s="133" t="str">
        <f t="shared" si="1"/>
        <v>X.Sắc</v>
      </c>
      <c r="K25" s="142"/>
    </row>
    <row r="26" spans="1:11" s="104" customFormat="1" ht="18.75" customHeight="1">
      <c r="A26" s="134">
        <v>16</v>
      </c>
      <c r="B26" s="135">
        <v>2326521062</v>
      </c>
      <c r="C26" s="136" t="s">
        <v>43</v>
      </c>
      <c r="D26" s="137" t="s">
        <v>36</v>
      </c>
      <c r="E26" s="138">
        <v>34395</v>
      </c>
      <c r="F26" s="139" t="s">
        <v>320</v>
      </c>
      <c r="G26" s="142">
        <v>90</v>
      </c>
      <c r="H26" s="141">
        <v>90</v>
      </c>
      <c r="I26" s="132">
        <f t="shared" si="0"/>
        <v>90</v>
      </c>
      <c r="J26" s="133" t="str">
        <f t="shared" si="1"/>
        <v>X.Sắc</v>
      </c>
      <c r="K26" s="142"/>
    </row>
    <row r="27" spans="1:11" s="104" customFormat="1" ht="18.75" customHeight="1">
      <c r="A27" s="124">
        <v>17</v>
      </c>
      <c r="B27" s="135">
        <v>2326521068</v>
      </c>
      <c r="C27" s="136" t="s">
        <v>142</v>
      </c>
      <c r="D27" s="137" t="s">
        <v>295</v>
      </c>
      <c r="E27" s="138">
        <v>34569</v>
      </c>
      <c r="F27" s="139" t="s">
        <v>320</v>
      </c>
      <c r="G27" s="142">
        <v>89</v>
      </c>
      <c r="H27" s="141">
        <v>90</v>
      </c>
      <c r="I27" s="132">
        <f t="shared" si="0"/>
        <v>89.5</v>
      </c>
      <c r="J27" s="133" t="str">
        <f t="shared" si="1"/>
        <v>Tốt</v>
      </c>
      <c r="K27" s="142"/>
    </row>
    <row r="28" spans="1:11" s="104" customFormat="1" ht="18.75" customHeight="1">
      <c r="A28" s="134">
        <v>18</v>
      </c>
      <c r="B28" s="135">
        <v>2326521067</v>
      </c>
      <c r="C28" s="136" t="s">
        <v>143</v>
      </c>
      <c r="D28" s="137" t="s">
        <v>295</v>
      </c>
      <c r="E28" s="138">
        <v>34652</v>
      </c>
      <c r="F28" s="139" t="s">
        <v>320</v>
      </c>
      <c r="G28" s="142">
        <v>90</v>
      </c>
      <c r="H28" s="141">
        <v>90</v>
      </c>
      <c r="I28" s="132">
        <f t="shared" si="0"/>
        <v>90</v>
      </c>
      <c r="J28" s="133" t="str">
        <f t="shared" si="1"/>
        <v>X.Sắc</v>
      </c>
      <c r="K28" s="142"/>
    </row>
    <row r="29" spans="1:11" s="104" customFormat="1" ht="18.75" customHeight="1">
      <c r="A29" s="134">
        <v>19</v>
      </c>
      <c r="B29" s="135">
        <v>2326521069</v>
      </c>
      <c r="C29" s="136" t="s">
        <v>144</v>
      </c>
      <c r="D29" s="137" t="s">
        <v>296</v>
      </c>
      <c r="E29" s="138">
        <v>33240</v>
      </c>
      <c r="F29" s="139" t="s">
        <v>320</v>
      </c>
      <c r="G29" s="142">
        <v>89</v>
      </c>
      <c r="H29" s="141">
        <v>90</v>
      </c>
      <c r="I29" s="132">
        <f t="shared" si="0"/>
        <v>89.5</v>
      </c>
      <c r="J29" s="133" t="str">
        <f t="shared" si="1"/>
        <v>Tốt</v>
      </c>
      <c r="K29" s="142"/>
    </row>
    <row r="30" spans="1:11" s="104" customFormat="1" ht="18.75" customHeight="1">
      <c r="A30" s="134">
        <v>20</v>
      </c>
      <c r="B30" s="135">
        <v>2326521070</v>
      </c>
      <c r="C30" s="136" t="s">
        <v>31</v>
      </c>
      <c r="D30" s="137" t="s">
        <v>296</v>
      </c>
      <c r="E30" s="138">
        <v>28687</v>
      </c>
      <c r="F30" s="139" t="s">
        <v>320</v>
      </c>
      <c r="G30" s="142">
        <v>97</v>
      </c>
      <c r="H30" s="141">
        <v>97</v>
      </c>
      <c r="I30" s="132">
        <f t="shared" si="0"/>
        <v>97</v>
      </c>
      <c r="J30" s="133" t="str">
        <f t="shared" si="1"/>
        <v>X.Sắc</v>
      </c>
      <c r="K30" s="142"/>
    </row>
    <row r="31" spans="1:11" s="104" customFormat="1" ht="18.75" customHeight="1">
      <c r="A31" s="124">
        <v>21</v>
      </c>
      <c r="B31" s="135">
        <v>2326521071</v>
      </c>
      <c r="C31" s="143" t="s">
        <v>325</v>
      </c>
      <c r="D31" s="144" t="s">
        <v>326</v>
      </c>
      <c r="E31" s="138">
        <v>34432</v>
      </c>
      <c r="F31" s="139" t="s">
        <v>320</v>
      </c>
      <c r="G31" s="142">
        <v>90</v>
      </c>
      <c r="H31" s="145">
        <v>0</v>
      </c>
      <c r="I31" s="132">
        <f t="shared" si="0"/>
        <v>45</v>
      </c>
      <c r="J31" s="133" t="str">
        <f t="shared" si="1"/>
        <v>Yếu</v>
      </c>
      <c r="K31" s="146"/>
    </row>
    <row r="32" spans="1:11" s="104" customFormat="1" ht="18.75" customHeight="1">
      <c r="A32" s="134">
        <v>22</v>
      </c>
      <c r="B32" s="135">
        <v>2326521084</v>
      </c>
      <c r="C32" s="136" t="s">
        <v>154</v>
      </c>
      <c r="D32" s="137" t="s">
        <v>301</v>
      </c>
      <c r="E32" s="138">
        <v>31716</v>
      </c>
      <c r="F32" s="139" t="s">
        <v>320</v>
      </c>
      <c r="G32" s="142">
        <v>89</v>
      </c>
      <c r="H32" s="141">
        <v>90</v>
      </c>
      <c r="I32" s="132">
        <f t="shared" si="0"/>
        <v>89.5</v>
      </c>
      <c r="J32" s="133" t="str">
        <f t="shared" si="1"/>
        <v>Tốt</v>
      </c>
      <c r="K32" s="142"/>
    </row>
    <row r="33" spans="1:11" s="104" customFormat="1" ht="18.75" customHeight="1">
      <c r="A33" s="134">
        <v>23</v>
      </c>
      <c r="B33" s="135">
        <v>2326521076</v>
      </c>
      <c r="C33" s="136" t="s">
        <v>146</v>
      </c>
      <c r="D33" s="137" t="s">
        <v>40</v>
      </c>
      <c r="E33" s="138">
        <v>33385</v>
      </c>
      <c r="F33" s="139" t="s">
        <v>320</v>
      </c>
      <c r="G33" s="142">
        <v>89</v>
      </c>
      <c r="H33" s="147">
        <v>90</v>
      </c>
      <c r="I33" s="132">
        <f t="shared" si="0"/>
        <v>89.5</v>
      </c>
      <c r="J33" s="133" t="str">
        <f t="shared" si="1"/>
        <v>Tốt</v>
      </c>
      <c r="K33" s="142"/>
    </row>
    <row r="34" spans="1:14" s="104" customFormat="1" ht="18.75" customHeight="1">
      <c r="A34" s="134">
        <v>24</v>
      </c>
      <c r="B34" s="135">
        <v>2326521078</v>
      </c>
      <c r="C34" s="136" t="s">
        <v>149</v>
      </c>
      <c r="D34" s="137" t="s">
        <v>41</v>
      </c>
      <c r="E34" s="138">
        <v>30493</v>
      </c>
      <c r="F34" s="139" t="s">
        <v>320</v>
      </c>
      <c r="G34" s="142">
        <v>90</v>
      </c>
      <c r="H34" s="147">
        <v>90</v>
      </c>
      <c r="I34" s="132">
        <f t="shared" si="0"/>
        <v>90</v>
      </c>
      <c r="J34" s="133" t="str">
        <f t="shared" si="1"/>
        <v>X.Sắc</v>
      </c>
      <c r="K34" s="142"/>
      <c r="N34" s="148"/>
    </row>
    <row r="35" spans="1:11" s="104" customFormat="1" ht="18.75" customHeight="1">
      <c r="A35" s="124">
        <v>25</v>
      </c>
      <c r="B35" s="135">
        <v>2327521079</v>
      </c>
      <c r="C35" s="136" t="s">
        <v>327</v>
      </c>
      <c r="D35" s="137" t="s">
        <v>41</v>
      </c>
      <c r="E35" s="138">
        <v>34457</v>
      </c>
      <c r="F35" s="139" t="s">
        <v>320</v>
      </c>
      <c r="G35" s="142">
        <v>90</v>
      </c>
      <c r="H35" s="141">
        <v>90</v>
      </c>
      <c r="I35" s="132">
        <f t="shared" si="0"/>
        <v>90</v>
      </c>
      <c r="J35" s="133" t="str">
        <f t="shared" si="1"/>
        <v>X.Sắc</v>
      </c>
      <c r="K35" s="142"/>
    </row>
    <row r="36" spans="1:11" s="104" customFormat="1" ht="18.75" customHeight="1">
      <c r="A36" s="134">
        <v>26</v>
      </c>
      <c r="B36" s="135">
        <v>2326521080</v>
      </c>
      <c r="C36" s="136" t="s">
        <v>151</v>
      </c>
      <c r="D36" s="137" t="s">
        <v>298</v>
      </c>
      <c r="E36" s="138">
        <v>34103</v>
      </c>
      <c r="F36" s="139" t="s">
        <v>320</v>
      </c>
      <c r="G36" s="142">
        <v>88</v>
      </c>
      <c r="H36" s="141">
        <v>87</v>
      </c>
      <c r="I36" s="132">
        <f t="shared" si="0"/>
        <v>87.5</v>
      </c>
      <c r="J36" s="133" t="str">
        <f t="shared" si="1"/>
        <v>Tốt</v>
      </c>
      <c r="K36" s="142"/>
    </row>
    <row r="37" spans="1:11" s="104" customFormat="1" ht="18.75" customHeight="1">
      <c r="A37" s="134">
        <v>27</v>
      </c>
      <c r="B37" s="135">
        <v>2226521153</v>
      </c>
      <c r="C37" s="136" t="s">
        <v>328</v>
      </c>
      <c r="D37" s="137" t="s">
        <v>44</v>
      </c>
      <c r="E37" s="138">
        <v>33970</v>
      </c>
      <c r="F37" s="139" t="s">
        <v>320</v>
      </c>
      <c r="G37" s="140">
        <v>78</v>
      </c>
      <c r="H37" s="141">
        <v>87</v>
      </c>
      <c r="I37" s="132">
        <f t="shared" si="0"/>
        <v>82.5</v>
      </c>
      <c r="J37" s="133" t="str">
        <f t="shared" si="1"/>
        <v>Tốt</v>
      </c>
      <c r="K37" s="142"/>
    </row>
    <row r="38" spans="1:11" s="104" customFormat="1" ht="18.75" customHeight="1">
      <c r="A38" s="134">
        <v>28</v>
      </c>
      <c r="B38" s="135">
        <v>2326521090</v>
      </c>
      <c r="C38" s="136" t="s">
        <v>134</v>
      </c>
      <c r="D38" s="137" t="s">
        <v>304</v>
      </c>
      <c r="E38" s="138">
        <v>35391</v>
      </c>
      <c r="F38" s="139" t="s">
        <v>320</v>
      </c>
      <c r="G38" s="140">
        <v>88</v>
      </c>
      <c r="H38" s="141">
        <v>90</v>
      </c>
      <c r="I38" s="132">
        <f t="shared" si="0"/>
        <v>89</v>
      </c>
      <c r="J38" s="133" t="str">
        <f t="shared" si="1"/>
        <v>Tốt</v>
      </c>
      <c r="K38" s="142"/>
    </row>
    <row r="39" spans="1:11" s="104" customFormat="1" ht="18.75" customHeight="1">
      <c r="A39" s="124">
        <v>29</v>
      </c>
      <c r="B39" s="135">
        <v>2326521096</v>
      </c>
      <c r="C39" s="136" t="s">
        <v>142</v>
      </c>
      <c r="D39" s="137" t="s">
        <v>45</v>
      </c>
      <c r="E39" s="138">
        <v>33012</v>
      </c>
      <c r="F39" s="139" t="s">
        <v>320</v>
      </c>
      <c r="G39" s="140">
        <v>88</v>
      </c>
      <c r="H39" s="141">
        <v>75</v>
      </c>
      <c r="I39" s="132">
        <f t="shared" si="0"/>
        <v>81.5</v>
      </c>
      <c r="J39" s="133" t="str">
        <f t="shared" si="1"/>
        <v>Tốt</v>
      </c>
      <c r="K39" s="142"/>
    </row>
    <row r="40" spans="1:11" s="104" customFormat="1" ht="18.75" customHeight="1">
      <c r="A40" s="134">
        <v>30</v>
      </c>
      <c r="B40" s="135">
        <v>2326521095</v>
      </c>
      <c r="C40" s="136" t="s">
        <v>111</v>
      </c>
      <c r="D40" s="149" t="s">
        <v>45</v>
      </c>
      <c r="E40" s="138">
        <v>33496</v>
      </c>
      <c r="F40" s="139" t="s">
        <v>320</v>
      </c>
      <c r="G40" s="140">
        <v>89</v>
      </c>
      <c r="H40" s="141">
        <v>90</v>
      </c>
      <c r="I40" s="132">
        <f t="shared" si="0"/>
        <v>89.5</v>
      </c>
      <c r="J40" s="133" t="str">
        <f t="shared" si="1"/>
        <v>Tốt</v>
      </c>
      <c r="K40" s="142"/>
    </row>
    <row r="41" spans="1:11" s="104" customFormat="1" ht="18.75" customHeight="1">
      <c r="A41" s="134">
        <v>31</v>
      </c>
      <c r="B41" s="135">
        <v>2326521112</v>
      </c>
      <c r="C41" s="136" t="s">
        <v>168</v>
      </c>
      <c r="D41" s="137" t="s">
        <v>47</v>
      </c>
      <c r="E41" s="138" t="s">
        <v>331</v>
      </c>
      <c r="F41" s="139" t="s">
        <v>320</v>
      </c>
      <c r="G41" s="140">
        <v>88</v>
      </c>
      <c r="H41" s="141">
        <v>87</v>
      </c>
      <c r="I41" s="132">
        <f t="shared" si="0"/>
        <v>87.5</v>
      </c>
      <c r="J41" s="133" t="str">
        <f t="shared" si="1"/>
        <v>Tốt</v>
      </c>
      <c r="K41" s="142"/>
    </row>
    <row r="42" spans="1:11" s="104" customFormat="1" ht="18.75" customHeight="1">
      <c r="A42" s="134">
        <v>32</v>
      </c>
      <c r="B42" s="135">
        <v>2326521113</v>
      </c>
      <c r="C42" s="136" t="s">
        <v>134</v>
      </c>
      <c r="D42" s="137" t="s">
        <v>310</v>
      </c>
      <c r="E42" s="138">
        <v>33364</v>
      </c>
      <c r="F42" s="139" t="s">
        <v>320</v>
      </c>
      <c r="G42" s="142">
        <v>88</v>
      </c>
      <c r="H42" s="141">
        <v>87</v>
      </c>
      <c r="I42" s="132">
        <f t="shared" si="0"/>
        <v>87.5</v>
      </c>
      <c r="J42" s="133" t="str">
        <f t="shared" si="1"/>
        <v>Tốt</v>
      </c>
      <c r="K42" s="142"/>
    </row>
    <row r="43" spans="1:11" s="104" customFormat="1" ht="18.75" customHeight="1">
      <c r="A43" s="124">
        <v>33</v>
      </c>
      <c r="B43" s="135">
        <v>2327521114</v>
      </c>
      <c r="C43" s="136" t="s">
        <v>169</v>
      </c>
      <c r="D43" s="137" t="s">
        <v>311</v>
      </c>
      <c r="E43" s="138">
        <v>34262</v>
      </c>
      <c r="F43" s="139" t="s">
        <v>320</v>
      </c>
      <c r="G43" s="142">
        <v>87</v>
      </c>
      <c r="H43" s="141">
        <v>87</v>
      </c>
      <c r="I43" s="132">
        <f t="shared" si="0"/>
        <v>87</v>
      </c>
      <c r="J43" s="133" t="str">
        <f t="shared" si="1"/>
        <v>Tốt</v>
      </c>
      <c r="K43" s="142"/>
    </row>
    <row r="44" spans="1:11" s="104" customFormat="1" ht="18.75" customHeight="1">
      <c r="A44" s="134">
        <v>34</v>
      </c>
      <c r="B44" s="135">
        <v>2326521098</v>
      </c>
      <c r="C44" s="136" t="s">
        <v>31</v>
      </c>
      <c r="D44" s="137" t="s">
        <v>306</v>
      </c>
      <c r="E44" s="138">
        <v>30389</v>
      </c>
      <c r="F44" s="139" t="s">
        <v>320</v>
      </c>
      <c r="G44" s="142">
        <v>86</v>
      </c>
      <c r="H44" s="141">
        <v>85</v>
      </c>
      <c r="I44" s="132">
        <f t="shared" si="0"/>
        <v>85.5</v>
      </c>
      <c r="J44" s="133" t="str">
        <f t="shared" si="1"/>
        <v>Tốt</v>
      </c>
      <c r="K44" s="142"/>
    </row>
    <row r="45" spans="1:11" s="104" customFormat="1" ht="18.75" customHeight="1">
      <c r="A45" s="134">
        <v>35</v>
      </c>
      <c r="B45" s="135">
        <v>2326521101</v>
      </c>
      <c r="C45" s="136" t="s">
        <v>74</v>
      </c>
      <c r="D45" s="137" t="s">
        <v>48</v>
      </c>
      <c r="E45" s="138">
        <v>32766</v>
      </c>
      <c r="F45" s="139" t="s">
        <v>320</v>
      </c>
      <c r="G45" s="142">
        <v>90</v>
      </c>
      <c r="H45" s="141">
        <v>90</v>
      </c>
      <c r="I45" s="132">
        <f t="shared" si="0"/>
        <v>90</v>
      </c>
      <c r="J45" s="133" t="str">
        <f t="shared" si="1"/>
        <v>X.Sắc</v>
      </c>
      <c r="K45" s="142"/>
    </row>
    <row r="46" spans="1:11" s="104" customFormat="1" ht="18.75" customHeight="1">
      <c r="A46" s="134">
        <v>36</v>
      </c>
      <c r="B46" s="135">
        <v>2327521103</v>
      </c>
      <c r="C46" s="136" t="s">
        <v>163</v>
      </c>
      <c r="D46" s="137" t="s">
        <v>307</v>
      </c>
      <c r="E46" s="138">
        <v>32830</v>
      </c>
      <c r="F46" s="139" t="s">
        <v>320</v>
      </c>
      <c r="G46" s="142">
        <v>87</v>
      </c>
      <c r="H46" s="141">
        <v>87</v>
      </c>
      <c r="I46" s="132">
        <f t="shared" si="0"/>
        <v>87</v>
      </c>
      <c r="J46" s="133" t="str">
        <f t="shared" si="1"/>
        <v>Tốt</v>
      </c>
      <c r="K46" s="142"/>
    </row>
    <row r="47" spans="1:11" s="104" customFormat="1" ht="18.75" customHeight="1">
      <c r="A47" s="124">
        <v>37</v>
      </c>
      <c r="B47" s="135">
        <v>2326521111</v>
      </c>
      <c r="C47" s="136" t="s">
        <v>162</v>
      </c>
      <c r="D47" s="137" t="s">
        <v>309</v>
      </c>
      <c r="E47" s="138">
        <v>34473</v>
      </c>
      <c r="F47" s="139" t="s">
        <v>320</v>
      </c>
      <c r="G47" s="142">
        <v>89</v>
      </c>
      <c r="H47" s="141">
        <v>85</v>
      </c>
      <c r="I47" s="132">
        <f t="shared" si="0"/>
        <v>87</v>
      </c>
      <c r="J47" s="133" t="str">
        <f t="shared" si="1"/>
        <v>Tốt</v>
      </c>
      <c r="K47" s="142"/>
    </row>
    <row r="48" spans="1:11" s="104" customFormat="1" ht="18.75" customHeight="1">
      <c r="A48" s="134">
        <v>38</v>
      </c>
      <c r="B48" s="135">
        <v>2326521117</v>
      </c>
      <c r="C48" s="136" t="s">
        <v>74</v>
      </c>
      <c r="D48" s="137" t="s">
        <v>20</v>
      </c>
      <c r="E48" s="138">
        <v>35009</v>
      </c>
      <c r="F48" s="139" t="s">
        <v>320</v>
      </c>
      <c r="G48" s="142">
        <v>90</v>
      </c>
      <c r="H48" s="145">
        <v>0</v>
      </c>
      <c r="I48" s="132">
        <f t="shared" si="0"/>
        <v>45</v>
      </c>
      <c r="J48" s="133" t="str">
        <f t="shared" si="1"/>
        <v>Yếu</v>
      </c>
      <c r="K48" s="150" t="s">
        <v>356</v>
      </c>
    </row>
    <row r="49" spans="1:11" s="104" customFormat="1" ht="18.75" customHeight="1">
      <c r="A49" s="134">
        <v>39</v>
      </c>
      <c r="B49" s="135">
        <v>2326521120</v>
      </c>
      <c r="C49" s="136" t="s">
        <v>332</v>
      </c>
      <c r="D49" s="137" t="s">
        <v>20</v>
      </c>
      <c r="E49" s="138">
        <v>34387</v>
      </c>
      <c r="F49" s="139" t="s">
        <v>320</v>
      </c>
      <c r="G49" s="142">
        <v>88</v>
      </c>
      <c r="H49" s="141">
        <v>87</v>
      </c>
      <c r="I49" s="132">
        <f t="shared" si="0"/>
        <v>87.5</v>
      </c>
      <c r="J49" s="133" t="str">
        <f t="shared" si="1"/>
        <v>Tốt</v>
      </c>
      <c r="K49" s="142"/>
    </row>
    <row r="50" spans="1:11" s="104" customFormat="1" ht="18.75" customHeight="1">
      <c r="A50" s="134">
        <v>40</v>
      </c>
      <c r="B50" s="135">
        <v>2326521115</v>
      </c>
      <c r="C50" s="136" t="s">
        <v>333</v>
      </c>
      <c r="D50" s="137" t="s">
        <v>20</v>
      </c>
      <c r="E50" s="138">
        <v>34937</v>
      </c>
      <c r="F50" s="139" t="s">
        <v>320</v>
      </c>
      <c r="G50" s="142">
        <v>86</v>
      </c>
      <c r="H50" s="141">
        <v>87</v>
      </c>
      <c r="I50" s="132">
        <f t="shared" si="0"/>
        <v>86.5</v>
      </c>
      <c r="J50" s="133" t="str">
        <f t="shared" si="1"/>
        <v>Tốt</v>
      </c>
      <c r="K50" s="142"/>
    </row>
    <row r="51" spans="1:11" s="104" customFormat="1" ht="18.75" customHeight="1">
      <c r="A51" s="124">
        <v>41</v>
      </c>
      <c r="B51" s="151">
        <v>2327521124</v>
      </c>
      <c r="C51" s="152" t="s">
        <v>174</v>
      </c>
      <c r="D51" s="153" t="s">
        <v>312</v>
      </c>
      <c r="E51" s="154">
        <v>30548</v>
      </c>
      <c r="F51" s="155" t="s">
        <v>320</v>
      </c>
      <c r="G51" s="140">
        <v>86</v>
      </c>
      <c r="H51" s="141">
        <v>87</v>
      </c>
      <c r="I51" s="132">
        <f t="shared" si="0"/>
        <v>86.5</v>
      </c>
      <c r="J51" s="133" t="str">
        <f t="shared" si="1"/>
        <v>Tốt</v>
      </c>
      <c r="K51" s="155"/>
    </row>
    <row r="52" spans="1:11" s="104" customFormat="1" ht="18.75" customHeight="1">
      <c r="A52" s="134">
        <v>42</v>
      </c>
      <c r="B52" s="135">
        <v>2326521126</v>
      </c>
      <c r="C52" s="136" t="s">
        <v>334</v>
      </c>
      <c r="D52" s="137" t="s">
        <v>73</v>
      </c>
      <c r="E52" s="138">
        <v>34661</v>
      </c>
      <c r="F52" s="139" t="s">
        <v>320</v>
      </c>
      <c r="G52" s="142">
        <v>87</v>
      </c>
      <c r="H52" s="141">
        <v>87</v>
      </c>
      <c r="I52" s="132">
        <f t="shared" si="0"/>
        <v>87</v>
      </c>
      <c r="J52" s="133" t="str">
        <f t="shared" si="1"/>
        <v>Tốt</v>
      </c>
      <c r="K52" s="142"/>
    </row>
    <row r="53" spans="1:11" s="104" customFormat="1" ht="18.75" customHeight="1">
      <c r="A53" s="134">
        <v>43</v>
      </c>
      <c r="B53" s="135">
        <v>2326521127</v>
      </c>
      <c r="C53" s="136" t="s">
        <v>335</v>
      </c>
      <c r="D53" s="137" t="s">
        <v>53</v>
      </c>
      <c r="E53" s="138">
        <v>33012</v>
      </c>
      <c r="F53" s="139" t="s">
        <v>320</v>
      </c>
      <c r="G53" s="142">
        <v>89</v>
      </c>
      <c r="H53" s="141">
        <v>90</v>
      </c>
      <c r="I53" s="132">
        <f t="shared" si="0"/>
        <v>89.5</v>
      </c>
      <c r="J53" s="133" t="str">
        <f t="shared" si="1"/>
        <v>Tốt</v>
      </c>
      <c r="K53" s="142"/>
    </row>
    <row r="54" spans="1:11" s="104" customFormat="1" ht="18.75" customHeight="1">
      <c r="A54" s="134">
        <v>44</v>
      </c>
      <c r="B54" s="156">
        <v>2326521013</v>
      </c>
      <c r="C54" s="157" t="s">
        <v>114</v>
      </c>
      <c r="D54" s="158" t="s">
        <v>21</v>
      </c>
      <c r="E54" s="159">
        <v>34944</v>
      </c>
      <c r="F54" s="160" t="s">
        <v>315</v>
      </c>
      <c r="G54" s="161">
        <v>87</v>
      </c>
      <c r="H54" s="161">
        <v>87</v>
      </c>
      <c r="I54" s="132">
        <f>AVERAGE(G54:H54)</f>
        <v>87</v>
      </c>
      <c r="J54" s="133" t="str">
        <f>IF(I54&gt;=90,"X.Sắc",IF(I54&gt;=80,"Tốt",IF(I54&gt;=65,"Khá",IF(I54&gt;=50,"T.Bình",IF(I54&gt;=35,"Yếu","Kém")))))</f>
        <v>Tốt</v>
      </c>
      <c r="K54" s="161"/>
    </row>
    <row r="55" spans="1:11" s="104" customFormat="1" ht="18.75" customHeight="1">
      <c r="A55" s="124">
        <v>45</v>
      </c>
      <c r="B55" s="151">
        <v>2326521014</v>
      </c>
      <c r="C55" s="152" t="s">
        <v>17</v>
      </c>
      <c r="D55" s="153" t="s">
        <v>278</v>
      </c>
      <c r="E55" s="154">
        <v>34528</v>
      </c>
      <c r="F55" s="155" t="s">
        <v>315</v>
      </c>
      <c r="G55" s="140">
        <v>87</v>
      </c>
      <c r="H55" s="161">
        <v>87</v>
      </c>
      <c r="I55" s="132">
        <f aca="true" t="shared" si="2" ref="I55:I106">AVERAGE(G55:H55)</f>
        <v>87</v>
      </c>
      <c r="J55" s="133" t="str">
        <f aca="true" t="shared" si="3" ref="J55:J106">IF(I55&gt;=90,"X.Sắc",IF(I55&gt;=80,"Tốt",IF(I55&gt;=65,"Khá",IF(I55&gt;=50,"T.Bình",IF(I55&gt;=35,"Yếu","Kém")))))</f>
        <v>Tốt</v>
      </c>
      <c r="K55" s="155"/>
    </row>
    <row r="56" spans="1:11" s="104" customFormat="1" ht="18.75" customHeight="1">
      <c r="A56" s="134">
        <v>46</v>
      </c>
      <c r="B56" s="156">
        <v>2327521016</v>
      </c>
      <c r="C56" s="157" t="s">
        <v>116</v>
      </c>
      <c r="D56" s="158" t="s">
        <v>279</v>
      </c>
      <c r="E56" s="159">
        <v>34616</v>
      </c>
      <c r="F56" s="160" t="s">
        <v>315</v>
      </c>
      <c r="G56" s="161">
        <v>87</v>
      </c>
      <c r="H56" s="161">
        <v>77</v>
      </c>
      <c r="I56" s="132">
        <f t="shared" si="2"/>
        <v>82</v>
      </c>
      <c r="J56" s="133" t="str">
        <f t="shared" si="3"/>
        <v>Tốt</v>
      </c>
      <c r="K56" s="161"/>
    </row>
    <row r="57" spans="1:11" s="104" customFormat="1" ht="18.75" customHeight="1">
      <c r="A57" s="134">
        <v>47</v>
      </c>
      <c r="B57" s="156">
        <v>2326521022</v>
      </c>
      <c r="C57" s="157" t="s">
        <v>31</v>
      </c>
      <c r="D57" s="158" t="s">
        <v>281</v>
      </c>
      <c r="E57" s="159">
        <v>33832</v>
      </c>
      <c r="F57" s="160" t="s">
        <v>315</v>
      </c>
      <c r="G57" s="161">
        <v>87</v>
      </c>
      <c r="H57" s="161">
        <v>87</v>
      </c>
      <c r="I57" s="132">
        <f t="shared" si="2"/>
        <v>87</v>
      </c>
      <c r="J57" s="133" t="str">
        <f t="shared" si="3"/>
        <v>Tốt</v>
      </c>
      <c r="K57" s="161"/>
    </row>
    <row r="58" spans="1:13" s="262" customFormat="1" ht="15.75">
      <c r="A58" s="134">
        <v>48</v>
      </c>
      <c r="B58" s="91">
        <v>2326521024</v>
      </c>
      <c r="C58" s="92" t="s">
        <v>337</v>
      </c>
      <c r="D58" s="93" t="s">
        <v>25</v>
      </c>
      <c r="E58" s="94">
        <v>34474</v>
      </c>
      <c r="F58" s="95" t="s">
        <v>315</v>
      </c>
      <c r="G58" s="96">
        <v>60</v>
      </c>
      <c r="H58" s="88">
        <v>60</v>
      </c>
      <c r="I58" s="86">
        <f t="shared" si="2"/>
        <v>60</v>
      </c>
      <c r="J58" s="87" t="str">
        <f t="shared" si="3"/>
        <v>T.Bình</v>
      </c>
      <c r="K58" s="96"/>
      <c r="M58" s="276" t="s">
        <v>367</v>
      </c>
    </row>
    <row r="59" spans="1:11" s="104" customFormat="1" ht="18.75" customHeight="1">
      <c r="A59" s="124">
        <v>49</v>
      </c>
      <c r="B59" s="156">
        <v>2326521026</v>
      </c>
      <c r="C59" s="157" t="s">
        <v>120</v>
      </c>
      <c r="D59" s="158" t="s">
        <v>283</v>
      </c>
      <c r="E59" s="159">
        <v>34023</v>
      </c>
      <c r="F59" s="160" t="s">
        <v>315</v>
      </c>
      <c r="G59" s="161">
        <v>90</v>
      </c>
      <c r="H59" s="161">
        <v>90</v>
      </c>
      <c r="I59" s="132">
        <f t="shared" si="2"/>
        <v>90</v>
      </c>
      <c r="J59" s="133" t="str">
        <f t="shared" si="3"/>
        <v>X.Sắc</v>
      </c>
      <c r="K59" s="161"/>
    </row>
    <row r="60" spans="1:11" s="104" customFormat="1" ht="18.75" customHeight="1">
      <c r="A60" s="134">
        <v>50</v>
      </c>
      <c r="B60" s="156">
        <v>2326521018</v>
      </c>
      <c r="C60" s="157" t="s">
        <v>117</v>
      </c>
      <c r="D60" s="158" t="s">
        <v>280</v>
      </c>
      <c r="E60" s="159">
        <v>34693</v>
      </c>
      <c r="F60" s="160" t="s">
        <v>315</v>
      </c>
      <c r="G60" s="161">
        <v>87</v>
      </c>
      <c r="H60" s="161">
        <v>87</v>
      </c>
      <c r="I60" s="132">
        <f t="shared" si="2"/>
        <v>87</v>
      </c>
      <c r="J60" s="133" t="str">
        <f t="shared" si="3"/>
        <v>Tốt</v>
      </c>
      <c r="K60" s="161"/>
    </row>
    <row r="61" spans="1:11" s="104" customFormat="1" ht="18.75" customHeight="1">
      <c r="A61" s="134">
        <v>51</v>
      </c>
      <c r="B61" s="156">
        <v>2326521023</v>
      </c>
      <c r="C61" s="157" t="s">
        <v>118</v>
      </c>
      <c r="D61" s="158" t="s">
        <v>282</v>
      </c>
      <c r="E61" s="159">
        <v>34294</v>
      </c>
      <c r="F61" s="160" t="s">
        <v>315</v>
      </c>
      <c r="G61" s="161">
        <v>87</v>
      </c>
      <c r="H61" s="161">
        <v>87</v>
      </c>
      <c r="I61" s="132">
        <f t="shared" si="2"/>
        <v>87</v>
      </c>
      <c r="J61" s="133" t="str">
        <f t="shared" si="3"/>
        <v>Tốt</v>
      </c>
      <c r="K61" s="161"/>
    </row>
    <row r="62" spans="1:11" s="104" customFormat="1" ht="18.75" customHeight="1">
      <c r="A62" s="134">
        <v>52</v>
      </c>
      <c r="B62" s="156">
        <v>2326521027</v>
      </c>
      <c r="C62" s="157" t="s">
        <v>121</v>
      </c>
      <c r="D62" s="158" t="s">
        <v>28</v>
      </c>
      <c r="E62" s="159">
        <v>34852</v>
      </c>
      <c r="F62" s="160" t="s">
        <v>315</v>
      </c>
      <c r="G62" s="161">
        <v>87</v>
      </c>
      <c r="H62" s="161">
        <v>85</v>
      </c>
      <c r="I62" s="132">
        <f t="shared" si="2"/>
        <v>86</v>
      </c>
      <c r="J62" s="133" t="str">
        <f t="shared" si="3"/>
        <v>Tốt</v>
      </c>
      <c r="K62" s="161"/>
    </row>
    <row r="63" spans="1:11" s="104" customFormat="1" ht="18.75" customHeight="1">
      <c r="A63" s="124">
        <v>53</v>
      </c>
      <c r="B63" s="156">
        <v>2326521031</v>
      </c>
      <c r="C63" s="157" t="s">
        <v>122</v>
      </c>
      <c r="D63" s="158" t="s">
        <v>284</v>
      </c>
      <c r="E63" s="159">
        <v>33894</v>
      </c>
      <c r="F63" s="160" t="s">
        <v>315</v>
      </c>
      <c r="G63" s="161">
        <v>77</v>
      </c>
      <c r="H63" s="161">
        <v>80</v>
      </c>
      <c r="I63" s="132">
        <f t="shared" si="2"/>
        <v>78.5</v>
      </c>
      <c r="J63" s="133" t="str">
        <f t="shared" si="3"/>
        <v>Khá</v>
      </c>
      <c r="K63" s="161"/>
    </row>
    <row r="64" spans="1:11" s="104" customFormat="1" ht="18.75" customHeight="1">
      <c r="A64" s="134">
        <v>54</v>
      </c>
      <c r="B64" s="156">
        <v>2326521033</v>
      </c>
      <c r="C64" s="157" t="s">
        <v>113</v>
      </c>
      <c r="D64" s="158" t="s">
        <v>284</v>
      </c>
      <c r="E64" s="159">
        <v>32924</v>
      </c>
      <c r="F64" s="160" t="s">
        <v>315</v>
      </c>
      <c r="G64" s="161">
        <v>87</v>
      </c>
      <c r="H64" s="161">
        <v>87</v>
      </c>
      <c r="I64" s="132">
        <f t="shared" si="2"/>
        <v>87</v>
      </c>
      <c r="J64" s="133" t="str">
        <f t="shared" si="3"/>
        <v>Tốt</v>
      </c>
      <c r="K64" s="161"/>
    </row>
    <row r="65" spans="1:11" s="104" customFormat="1" ht="18.75" customHeight="1">
      <c r="A65" s="134">
        <v>55</v>
      </c>
      <c r="B65" s="156">
        <v>2326521029</v>
      </c>
      <c r="C65" s="157" t="s">
        <v>31</v>
      </c>
      <c r="D65" s="158" t="s">
        <v>14</v>
      </c>
      <c r="E65" s="159">
        <v>32957</v>
      </c>
      <c r="F65" s="160" t="s">
        <v>315</v>
      </c>
      <c r="G65" s="161">
        <v>87</v>
      </c>
      <c r="H65" s="161">
        <v>87</v>
      </c>
      <c r="I65" s="132">
        <f t="shared" si="2"/>
        <v>87</v>
      </c>
      <c r="J65" s="133" t="str">
        <f t="shared" si="3"/>
        <v>Tốt</v>
      </c>
      <c r="K65" s="161"/>
    </row>
    <row r="66" spans="1:11" s="104" customFormat="1" ht="18.75" customHeight="1">
      <c r="A66" s="134">
        <v>56</v>
      </c>
      <c r="B66" s="156">
        <v>2326521039</v>
      </c>
      <c r="C66" s="157" t="s">
        <v>128</v>
      </c>
      <c r="D66" s="158" t="s">
        <v>15</v>
      </c>
      <c r="E66" s="159">
        <v>34751</v>
      </c>
      <c r="F66" s="160" t="s">
        <v>315</v>
      </c>
      <c r="G66" s="161">
        <v>87</v>
      </c>
      <c r="H66" s="161">
        <v>77</v>
      </c>
      <c r="I66" s="132">
        <f t="shared" si="2"/>
        <v>82</v>
      </c>
      <c r="J66" s="133" t="str">
        <f t="shared" si="3"/>
        <v>Tốt</v>
      </c>
      <c r="K66" s="161"/>
    </row>
    <row r="67" spans="1:11" s="104" customFormat="1" ht="18.75" customHeight="1">
      <c r="A67" s="124">
        <v>57</v>
      </c>
      <c r="B67" s="156">
        <v>2326521045</v>
      </c>
      <c r="C67" s="157" t="s">
        <v>46</v>
      </c>
      <c r="D67" s="158" t="s">
        <v>289</v>
      </c>
      <c r="E67" s="159">
        <v>34735</v>
      </c>
      <c r="F67" s="160" t="s">
        <v>315</v>
      </c>
      <c r="G67" s="161">
        <v>87</v>
      </c>
      <c r="H67" s="161">
        <v>87</v>
      </c>
      <c r="I67" s="132">
        <f t="shared" si="2"/>
        <v>87</v>
      </c>
      <c r="J67" s="133" t="str">
        <f t="shared" si="3"/>
        <v>Tốt</v>
      </c>
      <c r="K67" s="161"/>
    </row>
    <row r="68" spans="1:11" s="104" customFormat="1" ht="18.75" customHeight="1">
      <c r="A68" s="134">
        <v>58</v>
      </c>
      <c r="B68" s="156">
        <v>2327521048</v>
      </c>
      <c r="C68" s="157" t="s">
        <v>133</v>
      </c>
      <c r="D68" s="158" t="s">
        <v>290</v>
      </c>
      <c r="E68" s="159">
        <v>34316</v>
      </c>
      <c r="F68" s="160" t="s">
        <v>315</v>
      </c>
      <c r="G68" s="161">
        <v>85</v>
      </c>
      <c r="H68" s="161">
        <v>85</v>
      </c>
      <c r="I68" s="132">
        <f t="shared" si="2"/>
        <v>85</v>
      </c>
      <c r="J68" s="133" t="str">
        <f t="shared" si="3"/>
        <v>Tốt</v>
      </c>
      <c r="K68" s="161"/>
    </row>
    <row r="69" spans="1:14" s="104" customFormat="1" ht="18.75" customHeight="1">
      <c r="A69" s="134">
        <v>59</v>
      </c>
      <c r="B69" s="156">
        <v>2326521052</v>
      </c>
      <c r="C69" s="157" t="s">
        <v>134</v>
      </c>
      <c r="D69" s="158" t="s">
        <v>29</v>
      </c>
      <c r="E69" s="159">
        <v>34724</v>
      </c>
      <c r="F69" s="160" t="s">
        <v>315</v>
      </c>
      <c r="G69" s="161">
        <v>87</v>
      </c>
      <c r="H69" s="268">
        <v>60</v>
      </c>
      <c r="I69" s="132">
        <f t="shared" si="2"/>
        <v>73.5</v>
      </c>
      <c r="J69" s="133" t="str">
        <f t="shared" si="3"/>
        <v>Khá</v>
      </c>
      <c r="K69" s="162" t="s">
        <v>357</v>
      </c>
      <c r="M69" s="266" t="s">
        <v>365</v>
      </c>
      <c r="N69" s="267"/>
    </row>
    <row r="70" spans="1:11" s="104" customFormat="1" ht="18.75" customHeight="1">
      <c r="A70" s="134">
        <v>60</v>
      </c>
      <c r="B70" s="156">
        <v>2326521046</v>
      </c>
      <c r="C70" s="157" t="s">
        <v>130</v>
      </c>
      <c r="D70" s="158" t="s">
        <v>30</v>
      </c>
      <c r="E70" s="159">
        <v>34869</v>
      </c>
      <c r="F70" s="160" t="s">
        <v>315</v>
      </c>
      <c r="G70" s="161">
        <v>85</v>
      </c>
      <c r="H70" s="163">
        <v>87</v>
      </c>
      <c r="I70" s="132">
        <f t="shared" si="2"/>
        <v>86</v>
      </c>
      <c r="J70" s="133" t="str">
        <f t="shared" si="3"/>
        <v>Tốt</v>
      </c>
      <c r="K70" s="161"/>
    </row>
    <row r="71" spans="1:11" s="104" customFormat="1" ht="18.75" customHeight="1">
      <c r="A71" s="124">
        <v>61</v>
      </c>
      <c r="B71" s="156">
        <v>2327521054</v>
      </c>
      <c r="C71" s="157" t="s">
        <v>136</v>
      </c>
      <c r="D71" s="158" t="s">
        <v>292</v>
      </c>
      <c r="E71" s="159">
        <v>34978</v>
      </c>
      <c r="F71" s="160" t="s">
        <v>315</v>
      </c>
      <c r="G71" s="161">
        <v>87</v>
      </c>
      <c r="H71" s="163">
        <v>87</v>
      </c>
      <c r="I71" s="132">
        <f t="shared" si="2"/>
        <v>87</v>
      </c>
      <c r="J71" s="133" t="str">
        <f t="shared" si="3"/>
        <v>Tốt</v>
      </c>
      <c r="K71" s="161"/>
    </row>
    <row r="72" spans="1:11" s="104" customFormat="1" ht="18.75" customHeight="1">
      <c r="A72" s="134">
        <v>62</v>
      </c>
      <c r="B72" s="156">
        <v>2326521058</v>
      </c>
      <c r="C72" s="157" t="s">
        <v>31</v>
      </c>
      <c r="D72" s="158" t="s">
        <v>33</v>
      </c>
      <c r="E72" s="159">
        <v>34621</v>
      </c>
      <c r="F72" s="160" t="s">
        <v>315</v>
      </c>
      <c r="G72" s="161">
        <v>87</v>
      </c>
      <c r="H72" s="163">
        <v>87</v>
      </c>
      <c r="I72" s="132">
        <f t="shared" si="2"/>
        <v>87</v>
      </c>
      <c r="J72" s="133" t="str">
        <f t="shared" si="3"/>
        <v>Tốt</v>
      </c>
      <c r="K72" s="161"/>
    </row>
    <row r="73" spans="1:11" s="104" customFormat="1" ht="18.75" customHeight="1">
      <c r="A73" s="134">
        <v>63</v>
      </c>
      <c r="B73" s="156">
        <v>2326521060</v>
      </c>
      <c r="C73" s="157" t="s">
        <v>114</v>
      </c>
      <c r="D73" s="158" t="s">
        <v>75</v>
      </c>
      <c r="E73" s="159">
        <v>34501</v>
      </c>
      <c r="F73" s="160" t="s">
        <v>315</v>
      </c>
      <c r="G73" s="161">
        <v>90</v>
      </c>
      <c r="H73" s="163">
        <v>90</v>
      </c>
      <c r="I73" s="132">
        <f t="shared" si="2"/>
        <v>90</v>
      </c>
      <c r="J73" s="133" t="str">
        <f t="shared" si="3"/>
        <v>X.Sắc</v>
      </c>
      <c r="K73" s="161"/>
    </row>
    <row r="74" spans="1:11" s="104" customFormat="1" ht="18.75" customHeight="1">
      <c r="A74" s="134">
        <v>64</v>
      </c>
      <c r="B74" s="156">
        <v>2326521061</v>
      </c>
      <c r="C74" s="157" t="s">
        <v>138</v>
      </c>
      <c r="D74" s="158" t="s">
        <v>75</v>
      </c>
      <c r="E74" s="159">
        <v>34670</v>
      </c>
      <c r="F74" s="160" t="s">
        <v>315</v>
      </c>
      <c r="G74" s="161">
        <v>87</v>
      </c>
      <c r="H74" s="163">
        <v>87</v>
      </c>
      <c r="I74" s="132">
        <f t="shared" si="2"/>
        <v>87</v>
      </c>
      <c r="J74" s="133" t="str">
        <f t="shared" si="3"/>
        <v>Tốt</v>
      </c>
      <c r="K74" s="161"/>
    </row>
    <row r="75" spans="1:11" s="104" customFormat="1" ht="18.75" customHeight="1">
      <c r="A75" s="124">
        <v>65</v>
      </c>
      <c r="B75" s="156">
        <v>2326521063</v>
      </c>
      <c r="C75" s="157" t="s">
        <v>139</v>
      </c>
      <c r="D75" s="158" t="s">
        <v>36</v>
      </c>
      <c r="E75" s="159">
        <v>34851</v>
      </c>
      <c r="F75" s="160" t="s">
        <v>315</v>
      </c>
      <c r="G75" s="161">
        <v>85</v>
      </c>
      <c r="H75" s="163">
        <v>87</v>
      </c>
      <c r="I75" s="132">
        <f t="shared" si="2"/>
        <v>86</v>
      </c>
      <c r="J75" s="133" t="str">
        <f t="shared" si="3"/>
        <v>Tốt</v>
      </c>
      <c r="K75" s="161"/>
    </row>
    <row r="76" spans="1:11" s="104" customFormat="1" ht="18.75" customHeight="1">
      <c r="A76" s="134">
        <v>66</v>
      </c>
      <c r="B76" s="156">
        <v>2326521065</v>
      </c>
      <c r="C76" s="157" t="s">
        <v>141</v>
      </c>
      <c r="D76" s="158" t="s">
        <v>36</v>
      </c>
      <c r="E76" s="159">
        <v>34166</v>
      </c>
      <c r="F76" s="160" t="s">
        <v>315</v>
      </c>
      <c r="G76" s="161">
        <v>87</v>
      </c>
      <c r="H76" s="163">
        <v>87</v>
      </c>
      <c r="I76" s="132">
        <f t="shared" si="2"/>
        <v>87</v>
      </c>
      <c r="J76" s="133" t="str">
        <f t="shared" si="3"/>
        <v>Tốt</v>
      </c>
      <c r="K76" s="161"/>
    </row>
    <row r="77" spans="1:11" s="104" customFormat="1" ht="18.75" customHeight="1">
      <c r="A77" s="134">
        <v>67</v>
      </c>
      <c r="B77" s="156">
        <v>2326521066</v>
      </c>
      <c r="C77" s="157" t="s">
        <v>140</v>
      </c>
      <c r="D77" s="158" t="s">
        <v>36</v>
      </c>
      <c r="E77" s="159">
        <v>34444</v>
      </c>
      <c r="F77" s="160" t="s">
        <v>315</v>
      </c>
      <c r="G77" s="161">
        <v>77</v>
      </c>
      <c r="H77" s="163">
        <v>87</v>
      </c>
      <c r="I77" s="132">
        <f t="shared" si="2"/>
        <v>82</v>
      </c>
      <c r="J77" s="133" t="str">
        <f t="shared" si="3"/>
        <v>Tốt</v>
      </c>
      <c r="K77" s="161"/>
    </row>
    <row r="78" spans="1:11" s="104" customFormat="1" ht="18.75" customHeight="1">
      <c r="A78" s="134">
        <v>68</v>
      </c>
      <c r="B78" s="156">
        <v>2327521072</v>
      </c>
      <c r="C78" s="157" t="s">
        <v>145</v>
      </c>
      <c r="D78" s="158" t="s">
        <v>76</v>
      </c>
      <c r="E78" s="159">
        <v>34142</v>
      </c>
      <c r="F78" s="160" t="s">
        <v>315</v>
      </c>
      <c r="G78" s="161">
        <v>75</v>
      </c>
      <c r="H78" s="163">
        <v>87</v>
      </c>
      <c r="I78" s="132">
        <f t="shared" si="2"/>
        <v>81</v>
      </c>
      <c r="J78" s="133" t="str">
        <f t="shared" si="3"/>
        <v>Tốt</v>
      </c>
      <c r="K78" s="161"/>
    </row>
    <row r="79" spans="1:11" s="104" customFormat="1" ht="18.75" customHeight="1">
      <c r="A79" s="124">
        <v>69</v>
      </c>
      <c r="B79" s="151">
        <v>2326521077</v>
      </c>
      <c r="C79" s="152" t="s">
        <v>148</v>
      </c>
      <c r="D79" s="153" t="s">
        <v>297</v>
      </c>
      <c r="E79" s="154">
        <v>35425</v>
      </c>
      <c r="F79" s="155" t="s">
        <v>315</v>
      </c>
      <c r="G79" s="161">
        <v>76</v>
      </c>
      <c r="H79" s="163">
        <v>85</v>
      </c>
      <c r="I79" s="132">
        <f t="shared" si="2"/>
        <v>80.5</v>
      </c>
      <c r="J79" s="133" t="str">
        <f t="shared" si="3"/>
        <v>Tốt</v>
      </c>
      <c r="K79" s="155"/>
    </row>
    <row r="80" spans="1:11" s="104" customFormat="1" ht="18.75" customHeight="1">
      <c r="A80" s="134">
        <v>70</v>
      </c>
      <c r="B80" s="274">
        <v>2226521531</v>
      </c>
      <c r="C80" s="270" t="s">
        <v>38</v>
      </c>
      <c r="D80" s="271" t="s">
        <v>39</v>
      </c>
      <c r="E80" s="272">
        <v>32430</v>
      </c>
      <c r="F80" s="41" t="s">
        <v>315</v>
      </c>
      <c r="G80" s="161">
        <v>60</v>
      </c>
      <c r="H80" s="163">
        <v>60</v>
      </c>
      <c r="I80" s="132">
        <f>AVERAGE(G80:H80)</f>
        <v>60</v>
      </c>
      <c r="J80" s="133" t="str">
        <f t="shared" si="3"/>
        <v>T.Bình</v>
      </c>
      <c r="K80" s="155"/>
    </row>
    <row r="81" spans="1:11" s="104" customFormat="1" ht="18.75" customHeight="1">
      <c r="A81" s="134">
        <v>71</v>
      </c>
      <c r="B81" s="274">
        <v>2326521074</v>
      </c>
      <c r="C81" s="270" t="s">
        <v>46</v>
      </c>
      <c r="D81" s="271" t="s">
        <v>39</v>
      </c>
      <c r="E81" s="272">
        <v>33689</v>
      </c>
      <c r="F81" s="41" t="s">
        <v>315</v>
      </c>
      <c r="G81" s="161">
        <v>60</v>
      </c>
      <c r="H81" s="163">
        <v>60</v>
      </c>
      <c r="I81" s="132">
        <f>AVERAGE(G81:H81)</f>
        <v>60</v>
      </c>
      <c r="J81" s="133" t="str">
        <f t="shared" si="3"/>
        <v>T.Bình</v>
      </c>
      <c r="K81" s="155"/>
    </row>
    <row r="82" spans="1:11" s="104" customFormat="1" ht="18.75" customHeight="1">
      <c r="A82" s="134">
        <v>72</v>
      </c>
      <c r="B82" s="156">
        <v>2326521075</v>
      </c>
      <c r="C82" s="157" t="s">
        <v>147</v>
      </c>
      <c r="D82" s="158" t="s">
        <v>40</v>
      </c>
      <c r="E82" s="159">
        <v>34831</v>
      </c>
      <c r="F82" s="160" t="s">
        <v>315</v>
      </c>
      <c r="G82" s="161">
        <v>87</v>
      </c>
      <c r="H82" s="163">
        <v>87</v>
      </c>
      <c r="I82" s="132">
        <f t="shared" si="2"/>
        <v>87</v>
      </c>
      <c r="J82" s="133" t="str">
        <f t="shared" si="3"/>
        <v>Tốt</v>
      </c>
      <c r="K82" s="161"/>
    </row>
    <row r="83" spans="1:11" s="104" customFormat="1" ht="18.75" customHeight="1">
      <c r="A83" s="124">
        <v>73</v>
      </c>
      <c r="B83" s="156">
        <v>2326521081</v>
      </c>
      <c r="C83" s="157" t="s">
        <v>38</v>
      </c>
      <c r="D83" s="158" t="s">
        <v>299</v>
      </c>
      <c r="E83" s="159">
        <v>34615</v>
      </c>
      <c r="F83" s="160" t="s">
        <v>315</v>
      </c>
      <c r="G83" s="161">
        <v>90</v>
      </c>
      <c r="H83" s="163">
        <v>90</v>
      </c>
      <c r="I83" s="132">
        <f t="shared" si="2"/>
        <v>90</v>
      </c>
      <c r="J83" s="133" t="str">
        <f t="shared" si="3"/>
        <v>X.Sắc</v>
      </c>
      <c r="K83" s="161"/>
    </row>
    <row r="84" spans="1:11" s="104" customFormat="1" ht="18.75" customHeight="1">
      <c r="A84" s="134">
        <v>74</v>
      </c>
      <c r="B84" s="156">
        <v>2326521082</v>
      </c>
      <c r="C84" s="157" t="s">
        <v>153</v>
      </c>
      <c r="D84" s="158" t="s">
        <v>300</v>
      </c>
      <c r="E84" s="159">
        <v>35135</v>
      </c>
      <c r="F84" s="160" t="s">
        <v>315</v>
      </c>
      <c r="G84" s="161">
        <v>85</v>
      </c>
      <c r="H84" s="163">
        <v>87</v>
      </c>
      <c r="I84" s="132">
        <f t="shared" si="2"/>
        <v>86</v>
      </c>
      <c r="J84" s="133" t="str">
        <f t="shared" si="3"/>
        <v>Tốt</v>
      </c>
      <c r="K84" s="161"/>
    </row>
    <row r="85" spans="1:11" s="104" customFormat="1" ht="18.75" customHeight="1">
      <c r="A85" s="134">
        <v>75</v>
      </c>
      <c r="B85" s="156">
        <v>2326521083</v>
      </c>
      <c r="C85" s="157" t="s">
        <v>152</v>
      </c>
      <c r="D85" s="158" t="s">
        <v>300</v>
      </c>
      <c r="E85" s="159">
        <v>34585</v>
      </c>
      <c r="F85" s="160" t="s">
        <v>315</v>
      </c>
      <c r="G85" s="161">
        <v>87</v>
      </c>
      <c r="H85" s="163">
        <v>87</v>
      </c>
      <c r="I85" s="132">
        <f t="shared" si="2"/>
        <v>87</v>
      </c>
      <c r="J85" s="133" t="str">
        <f t="shared" si="3"/>
        <v>Tốt</v>
      </c>
      <c r="K85" s="161"/>
    </row>
    <row r="86" spans="1:11" s="104" customFormat="1" ht="18.75" customHeight="1">
      <c r="A86" s="134">
        <v>76</v>
      </c>
      <c r="B86" s="156">
        <v>2326521086</v>
      </c>
      <c r="C86" s="157" t="s">
        <v>130</v>
      </c>
      <c r="D86" s="158" t="s">
        <v>302</v>
      </c>
      <c r="E86" s="159">
        <v>34923</v>
      </c>
      <c r="F86" s="160" t="s">
        <v>315</v>
      </c>
      <c r="G86" s="161">
        <v>87</v>
      </c>
      <c r="H86" s="163">
        <v>87</v>
      </c>
      <c r="I86" s="132">
        <f t="shared" si="2"/>
        <v>87</v>
      </c>
      <c r="J86" s="133" t="str">
        <f t="shared" si="3"/>
        <v>Tốt</v>
      </c>
      <c r="K86" s="161"/>
    </row>
    <row r="87" spans="1:11" s="164" customFormat="1" ht="18.75" customHeight="1">
      <c r="A87" s="124">
        <v>77</v>
      </c>
      <c r="B87" s="156">
        <v>2326521087</v>
      </c>
      <c r="C87" s="157" t="s">
        <v>156</v>
      </c>
      <c r="D87" s="158" t="s">
        <v>303</v>
      </c>
      <c r="E87" s="159">
        <v>34992</v>
      </c>
      <c r="F87" s="160" t="s">
        <v>315</v>
      </c>
      <c r="G87" s="161">
        <v>87</v>
      </c>
      <c r="H87" s="163">
        <v>87</v>
      </c>
      <c r="I87" s="132">
        <f t="shared" si="2"/>
        <v>87</v>
      </c>
      <c r="J87" s="133" t="str">
        <f t="shared" si="3"/>
        <v>Tốt</v>
      </c>
      <c r="K87" s="161"/>
    </row>
    <row r="88" spans="1:11" s="164" customFormat="1" ht="18.75" customHeight="1">
      <c r="A88" s="134">
        <v>78</v>
      </c>
      <c r="B88" s="156">
        <v>2326521089</v>
      </c>
      <c r="C88" s="157" t="s">
        <v>157</v>
      </c>
      <c r="D88" s="158" t="s">
        <v>304</v>
      </c>
      <c r="E88" s="159">
        <v>34591</v>
      </c>
      <c r="F88" s="160" t="s">
        <v>315</v>
      </c>
      <c r="G88" s="161">
        <v>87</v>
      </c>
      <c r="H88" s="163">
        <v>77</v>
      </c>
      <c r="I88" s="132">
        <f t="shared" si="2"/>
        <v>82</v>
      </c>
      <c r="J88" s="133" t="str">
        <f t="shared" si="3"/>
        <v>Tốt</v>
      </c>
      <c r="K88" s="161"/>
    </row>
    <row r="89" spans="1:11" s="164" customFormat="1" ht="18.75" customHeight="1">
      <c r="A89" s="134">
        <v>79</v>
      </c>
      <c r="B89" s="156">
        <v>2327521092</v>
      </c>
      <c r="C89" s="157" t="s">
        <v>42</v>
      </c>
      <c r="D89" s="158" t="s">
        <v>305</v>
      </c>
      <c r="E89" s="159">
        <v>35393</v>
      </c>
      <c r="F89" s="160" t="s">
        <v>315</v>
      </c>
      <c r="G89" s="161">
        <v>87</v>
      </c>
      <c r="H89" s="163">
        <v>87</v>
      </c>
      <c r="I89" s="132">
        <f t="shared" si="2"/>
        <v>87</v>
      </c>
      <c r="J89" s="133" t="str">
        <f t="shared" si="3"/>
        <v>Tốt</v>
      </c>
      <c r="K89" s="161"/>
    </row>
    <row r="90" spans="1:11" s="164" customFormat="1" ht="18.75" customHeight="1">
      <c r="A90" s="134">
        <v>80</v>
      </c>
      <c r="B90" s="156">
        <v>2326521093</v>
      </c>
      <c r="C90" s="157" t="s">
        <v>158</v>
      </c>
      <c r="D90" s="158" t="s">
        <v>45</v>
      </c>
      <c r="E90" s="159">
        <v>34472</v>
      </c>
      <c r="F90" s="160" t="s">
        <v>315</v>
      </c>
      <c r="G90" s="161">
        <v>87</v>
      </c>
      <c r="H90" s="163">
        <v>87</v>
      </c>
      <c r="I90" s="132">
        <f t="shared" si="2"/>
        <v>87</v>
      </c>
      <c r="J90" s="133" t="str">
        <f t="shared" si="3"/>
        <v>Tốt</v>
      </c>
      <c r="K90" s="161"/>
    </row>
    <row r="91" spans="1:11" s="164" customFormat="1" ht="18.75" customHeight="1">
      <c r="A91" s="124">
        <v>81</v>
      </c>
      <c r="B91" s="156">
        <v>2326521094</v>
      </c>
      <c r="C91" s="157" t="s">
        <v>159</v>
      </c>
      <c r="D91" s="158" t="s">
        <v>45</v>
      </c>
      <c r="E91" s="159">
        <v>33613</v>
      </c>
      <c r="F91" s="160" t="s">
        <v>315</v>
      </c>
      <c r="G91" s="161">
        <v>90</v>
      </c>
      <c r="H91" s="163">
        <v>90</v>
      </c>
      <c r="I91" s="132">
        <f t="shared" si="2"/>
        <v>90</v>
      </c>
      <c r="J91" s="133" t="str">
        <f t="shared" si="3"/>
        <v>X.Sắc</v>
      </c>
      <c r="K91" s="161"/>
    </row>
    <row r="92" spans="1:11" s="164" customFormat="1" ht="18.75" customHeight="1">
      <c r="A92" s="134">
        <v>82</v>
      </c>
      <c r="B92" s="156">
        <v>2326521125</v>
      </c>
      <c r="C92" s="157" t="s">
        <v>175</v>
      </c>
      <c r="D92" s="158" t="s">
        <v>313</v>
      </c>
      <c r="E92" s="159">
        <v>32908</v>
      </c>
      <c r="F92" s="160" t="s">
        <v>315</v>
      </c>
      <c r="G92" s="161">
        <v>87</v>
      </c>
      <c r="H92" s="163">
        <v>87</v>
      </c>
      <c r="I92" s="132">
        <f t="shared" si="2"/>
        <v>87</v>
      </c>
      <c r="J92" s="133" t="str">
        <f t="shared" si="3"/>
        <v>Tốt</v>
      </c>
      <c r="K92" s="161"/>
    </row>
    <row r="93" spans="1:11" s="164" customFormat="1" ht="18.75" customHeight="1">
      <c r="A93" s="134">
        <v>83</v>
      </c>
      <c r="B93" s="156">
        <v>2326521097</v>
      </c>
      <c r="C93" s="157" t="s">
        <v>160</v>
      </c>
      <c r="D93" s="158" t="s">
        <v>306</v>
      </c>
      <c r="E93" s="159">
        <v>34231</v>
      </c>
      <c r="F93" s="160" t="s">
        <v>315</v>
      </c>
      <c r="G93" s="161">
        <v>87</v>
      </c>
      <c r="H93" s="163">
        <v>87</v>
      </c>
      <c r="I93" s="132">
        <f t="shared" si="2"/>
        <v>87</v>
      </c>
      <c r="J93" s="133" t="str">
        <f t="shared" si="3"/>
        <v>Tốt</v>
      </c>
      <c r="K93" s="161"/>
    </row>
    <row r="94" spans="1:11" s="164" customFormat="1" ht="18.75" customHeight="1">
      <c r="A94" s="134">
        <v>84</v>
      </c>
      <c r="B94" s="156">
        <v>2326521100</v>
      </c>
      <c r="C94" s="157" t="s">
        <v>162</v>
      </c>
      <c r="D94" s="158" t="s">
        <v>48</v>
      </c>
      <c r="E94" s="159">
        <v>34868</v>
      </c>
      <c r="F94" s="160" t="s">
        <v>315</v>
      </c>
      <c r="G94" s="161">
        <v>87</v>
      </c>
      <c r="H94" s="163">
        <v>87</v>
      </c>
      <c r="I94" s="132">
        <f t="shared" si="2"/>
        <v>87</v>
      </c>
      <c r="J94" s="133" t="str">
        <f t="shared" si="3"/>
        <v>Tốt</v>
      </c>
      <c r="K94" s="161"/>
    </row>
    <row r="95" spans="1:11" s="164" customFormat="1" ht="18.75" customHeight="1">
      <c r="A95" s="124">
        <v>85</v>
      </c>
      <c r="B95" s="156">
        <v>2326521099</v>
      </c>
      <c r="C95" s="157" t="s">
        <v>161</v>
      </c>
      <c r="D95" s="158" t="s">
        <v>48</v>
      </c>
      <c r="E95" s="159">
        <v>35371</v>
      </c>
      <c r="F95" s="160" t="s">
        <v>315</v>
      </c>
      <c r="G95" s="161">
        <v>85</v>
      </c>
      <c r="H95" s="163">
        <v>87</v>
      </c>
      <c r="I95" s="132">
        <f t="shared" si="2"/>
        <v>86</v>
      </c>
      <c r="J95" s="133" t="str">
        <f t="shared" si="3"/>
        <v>Tốt</v>
      </c>
      <c r="K95" s="161"/>
    </row>
    <row r="96" spans="1:11" s="164" customFormat="1" ht="18.75" customHeight="1">
      <c r="A96" s="134">
        <v>86</v>
      </c>
      <c r="B96" s="151">
        <v>2326521102</v>
      </c>
      <c r="C96" s="152" t="s">
        <v>38</v>
      </c>
      <c r="D96" s="153" t="s">
        <v>48</v>
      </c>
      <c r="E96" s="154">
        <v>35187</v>
      </c>
      <c r="F96" s="155" t="s">
        <v>315</v>
      </c>
      <c r="G96" s="161">
        <v>76</v>
      </c>
      <c r="H96" s="163">
        <v>87</v>
      </c>
      <c r="I96" s="132">
        <f t="shared" si="2"/>
        <v>81.5</v>
      </c>
      <c r="J96" s="133" t="str">
        <f t="shared" si="3"/>
        <v>Tốt</v>
      </c>
      <c r="K96" s="155"/>
    </row>
    <row r="97" spans="1:11" s="164" customFormat="1" ht="18.75" customHeight="1">
      <c r="A97" s="134">
        <v>87</v>
      </c>
      <c r="B97" s="156">
        <v>2326521104</v>
      </c>
      <c r="C97" s="157" t="s">
        <v>343</v>
      </c>
      <c r="D97" s="158" t="s">
        <v>308</v>
      </c>
      <c r="E97" s="159">
        <v>34724</v>
      </c>
      <c r="F97" s="160" t="s">
        <v>315</v>
      </c>
      <c r="G97" s="161">
        <v>87</v>
      </c>
      <c r="H97" s="163">
        <v>87</v>
      </c>
      <c r="I97" s="132">
        <f t="shared" si="2"/>
        <v>87</v>
      </c>
      <c r="J97" s="133" t="str">
        <f t="shared" si="3"/>
        <v>Tốt</v>
      </c>
      <c r="K97" s="161"/>
    </row>
    <row r="98" spans="1:11" s="164" customFormat="1" ht="18.75" customHeight="1">
      <c r="A98" s="134">
        <v>88</v>
      </c>
      <c r="B98" s="156">
        <v>2326521105</v>
      </c>
      <c r="C98" s="157" t="s">
        <v>165</v>
      </c>
      <c r="D98" s="158" t="s">
        <v>308</v>
      </c>
      <c r="E98" s="159">
        <v>34870</v>
      </c>
      <c r="F98" s="160" t="s">
        <v>315</v>
      </c>
      <c r="G98" s="161">
        <v>87</v>
      </c>
      <c r="H98" s="163">
        <v>77</v>
      </c>
      <c r="I98" s="132">
        <f t="shared" si="2"/>
        <v>82</v>
      </c>
      <c r="J98" s="133" t="str">
        <f t="shared" si="3"/>
        <v>Tốt</v>
      </c>
      <c r="K98" s="161"/>
    </row>
    <row r="99" spans="1:11" s="164" customFormat="1" ht="18.75" customHeight="1">
      <c r="A99" s="124">
        <v>89</v>
      </c>
      <c r="B99" s="156">
        <v>2326521110</v>
      </c>
      <c r="C99" s="157" t="s">
        <v>17</v>
      </c>
      <c r="D99" s="158" t="s">
        <v>309</v>
      </c>
      <c r="E99" s="159">
        <v>34855</v>
      </c>
      <c r="F99" s="160" t="s">
        <v>315</v>
      </c>
      <c r="G99" s="161">
        <v>87</v>
      </c>
      <c r="H99" s="163">
        <v>87</v>
      </c>
      <c r="I99" s="132">
        <f t="shared" si="2"/>
        <v>87</v>
      </c>
      <c r="J99" s="133" t="str">
        <f t="shared" si="3"/>
        <v>Tốt</v>
      </c>
      <c r="K99" s="161"/>
    </row>
    <row r="100" spans="1:11" s="164" customFormat="1" ht="18.75" customHeight="1">
      <c r="A100" s="134">
        <v>90</v>
      </c>
      <c r="B100" s="156">
        <v>2326521109</v>
      </c>
      <c r="C100" s="157" t="s">
        <v>134</v>
      </c>
      <c r="D100" s="158" t="s">
        <v>309</v>
      </c>
      <c r="E100" s="159">
        <v>34591</v>
      </c>
      <c r="F100" s="160" t="s">
        <v>315</v>
      </c>
      <c r="G100" s="161">
        <v>90</v>
      </c>
      <c r="H100" s="163">
        <v>90</v>
      </c>
      <c r="I100" s="132">
        <f t="shared" si="2"/>
        <v>90</v>
      </c>
      <c r="J100" s="133" t="str">
        <f t="shared" si="3"/>
        <v>X.Sắc</v>
      </c>
      <c r="K100" s="161"/>
    </row>
    <row r="101" spans="1:11" s="164" customFormat="1" ht="18.75" customHeight="1">
      <c r="A101" s="134">
        <v>91</v>
      </c>
      <c r="B101" s="156">
        <v>2326521108</v>
      </c>
      <c r="C101" s="157" t="s">
        <v>166</v>
      </c>
      <c r="D101" s="158" t="s">
        <v>19</v>
      </c>
      <c r="E101" s="159">
        <v>34393</v>
      </c>
      <c r="F101" s="160" t="s">
        <v>315</v>
      </c>
      <c r="G101" s="161">
        <v>87</v>
      </c>
      <c r="H101" s="163">
        <v>87</v>
      </c>
      <c r="I101" s="132">
        <f t="shared" si="2"/>
        <v>87</v>
      </c>
      <c r="J101" s="133" t="str">
        <f t="shared" si="3"/>
        <v>Tốt</v>
      </c>
      <c r="K101" s="161"/>
    </row>
    <row r="102" spans="1:11" s="164" customFormat="1" ht="18.75" customHeight="1">
      <c r="A102" s="134">
        <v>92</v>
      </c>
      <c r="B102" s="156">
        <v>2326521119</v>
      </c>
      <c r="C102" s="157" t="s">
        <v>121</v>
      </c>
      <c r="D102" s="158" t="s">
        <v>20</v>
      </c>
      <c r="E102" s="159">
        <v>34721</v>
      </c>
      <c r="F102" s="160" t="s">
        <v>315</v>
      </c>
      <c r="G102" s="161">
        <v>87</v>
      </c>
      <c r="H102" s="163">
        <v>100</v>
      </c>
      <c r="I102" s="132">
        <f t="shared" si="2"/>
        <v>93.5</v>
      </c>
      <c r="J102" s="133" t="str">
        <f t="shared" si="3"/>
        <v>X.Sắc</v>
      </c>
      <c r="K102" s="161"/>
    </row>
    <row r="103" spans="1:11" s="104" customFormat="1" ht="18.75" customHeight="1">
      <c r="A103" s="124">
        <v>93</v>
      </c>
      <c r="B103" s="156">
        <v>2326521121</v>
      </c>
      <c r="C103" s="157" t="s">
        <v>172</v>
      </c>
      <c r="D103" s="158" t="s">
        <v>52</v>
      </c>
      <c r="E103" s="159">
        <v>34479</v>
      </c>
      <c r="F103" s="160" t="s">
        <v>315</v>
      </c>
      <c r="G103" s="161">
        <v>87</v>
      </c>
      <c r="H103" s="163">
        <v>77</v>
      </c>
      <c r="I103" s="132">
        <f t="shared" si="2"/>
        <v>82</v>
      </c>
      <c r="J103" s="133" t="str">
        <f t="shared" si="3"/>
        <v>Tốt</v>
      </c>
      <c r="K103" s="161"/>
    </row>
    <row r="104" spans="1:11" s="104" customFormat="1" ht="18.75" customHeight="1">
      <c r="A104" s="134">
        <v>94</v>
      </c>
      <c r="B104" s="156">
        <v>2327521123</v>
      </c>
      <c r="C104" s="157" t="s">
        <v>173</v>
      </c>
      <c r="D104" s="158" t="s">
        <v>312</v>
      </c>
      <c r="E104" s="159">
        <v>34015</v>
      </c>
      <c r="F104" s="160" t="s">
        <v>315</v>
      </c>
      <c r="G104" s="161">
        <v>87</v>
      </c>
      <c r="H104" s="163">
        <v>97</v>
      </c>
      <c r="I104" s="132">
        <f t="shared" si="2"/>
        <v>92</v>
      </c>
      <c r="J104" s="133" t="str">
        <f t="shared" si="3"/>
        <v>X.Sắc</v>
      </c>
      <c r="K104" s="161"/>
    </row>
    <row r="105" spans="1:11" s="104" customFormat="1" ht="18.75" customHeight="1">
      <c r="A105" s="134">
        <v>95</v>
      </c>
      <c r="B105" s="156">
        <v>2326521128</v>
      </c>
      <c r="C105" s="157" t="s">
        <v>346</v>
      </c>
      <c r="D105" s="158" t="s">
        <v>314</v>
      </c>
      <c r="E105" s="159">
        <v>34500</v>
      </c>
      <c r="F105" s="160" t="s">
        <v>315</v>
      </c>
      <c r="G105" s="161">
        <v>87</v>
      </c>
      <c r="H105" s="163">
        <v>77</v>
      </c>
      <c r="I105" s="132">
        <f t="shared" si="2"/>
        <v>82</v>
      </c>
      <c r="J105" s="133" t="str">
        <f t="shared" si="3"/>
        <v>Tốt</v>
      </c>
      <c r="K105" s="161"/>
    </row>
    <row r="106" spans="1:11" s="104" customFormat="1" ht="18.75" customHeight="1">
      <c r="A106" s="134">
        <v>96</v>
      </c>
      <c r="B106" s="156">
        <v>2326521129</v>
      </c>
      <c r="C106" s="157" t="s">
        <v>179</v>
      </c>
      <c r="D106" s="158" t="s">
        <v>314</v>
      </c>
      <c r="E106" s="159">
        <v>34943</v>
      </c>
      <c r="F106" s="160" t="s">
        <v>315</v>
      </c>
      <c r="G106" s="161">
        <v>77</v>
      </c>
      <c r="H106" s="163">
        <v>87</v>
      </c>
      <c r="I106" s="132">
        <f t="shared" si="2"/>
        <v>82</v>
      </c>
      <c r="J106" s="133" t="str">
        <f t="shared" si="3"/>
        <v>Tốt</v>
      </c>
      <c r="K106" s="161"/>
    </row>
    <row r="107" spans="1:11" s="104" customFormat="1" ht="18.75" customHeight="1">
      <c r="A107" s="124">
        <v>97</v>
      </c>
      <c r="B107" s="165">
        <v>2326521130</v>
      </c>
      <c r="C107" s="166" t="s">
        <v>180</v>
      </c>
      <c r="D107" s="167" t="s">
        <v>54</v>
      </c>
      <c r="E107" s="168">
        <v>33989</v>
      </c>
      <c r="F107" s="169" t="s">
        <v>315</v>
      </c>
      <c r="G107" s="170">
        <v>87</v>
      </c>
      <c r="H107" s="171">
        <v>87</v>
      </c>
      <c r="I107" s="172">
        <f>AVERAGE(G107:H107)</f>
        <v>87</v>
      </c>
      <c r="J107" s="173" t="str">
        <f>IF(I107&gt;=90,"X.Sắc",IF(I107&gt;=80,"Tốt",IF(I107&gt;=65,"Khá",IF(I107&gt;=50,"T.Bình",IF(I107&gt;=35,"Yếu","Kém")))))</f>
        <v>Tốt</v>
      </c>
      <c r="K107" s="170"/>
    </row>
    <row r="108" spans="1:11" s="104" customFormat="1" ht="15.75" customHeight="1" hidden="1">
      <c r="A108" s="174">
        <v>95</v>
      </c>
      <c r="B108" s="175">
        <v>2326521024</v>
      </c>
      <c r="C108" s="176" t="s">
        <v>337</v>
      </c>
      <c r="D108" s="177" t="s">
        <v>25</v>
      </c>
      <c r="E108" s="178">
        <v>34474</v>
      </c>
      <c r="F108" s="179" t="s">
        <v>315</v>
      </c>
      <c r="G108" s="180">
        <v>0</v>
      </c>
      <c r="H108" s="180"/>
      <c r="I108" s="181"/>
      <c r="J108" s="182" t="str">
        <f aca="true" t="shared" si="4" ref="J108:J124">IF(G108&gt;=90,"X.Sắc",IF(G108&gt;=80,"Tốt",IF(G108&gt;=65,"Khá",IF(G108&gt;=50,"T.Bình",IF(G108&gt;=35,"Yếu","Kém")))))</f>
        <v>Kém</v>
      </c>
      <c r="K108" s="183" t="s">
        <v>357</v>
      </c>
    </row>
    <row r="109" spans="1:11" s="104" customFormat="1" ht="15.75" customHeight="1" hidden="1">
      <c r="A109" s="184">
        <v>96</v>
      </c>
      <c r="B109" s="185">
        <v>2326521030</v>
      </c>
      <c r="C109" s="186" t="s">
        <v>321</v>
      </c>
      <c r="D109" s="187" t="s">
        <v>14</v>
      </c>
      <c r="E109" s="188">
        <v>33774</v>
      </c>
      <c r="F109" s="189" t="s">
        <v>320</v>
      </c>
      <c r="G109" s="190">
        <v>0</v>
      </c>
      <c r="H109" s="190"/>
      <c r="I109" s="181"/>
      <c r="J109" s="182" t="str">
        <f t="shared" si="4"/>
        <v>Kém</v>
      </c>
      <c r="K109" s="191" t="s">
        <v>357</v>
      </c>
    </row>
    <row r="110" spans="1:11" s="104" customFormat="1" ht="15.75" customHeight="1" hidden="1">
      <c r="A110" s="184">
        <v>97</v>
      </c>
      <c r="B110" s="192">
        <v>2326521074</v>
      </c>
      <c r="C110" s="193" t="s">
        <v>46</v>
      </c>
      <c r="D110" s="194" t="s">
        <v>39</v>
      </c>
      <c r="E110" s="195">
        <v>33689</v>
      </c>
      <c r="F110" s="196" t="s">
        <v>320</v>
      </c>
      <c r="G110" s="197">
        <v>0</v>
      </c>
      <c r="H110" s="197"/>
      <c r="I110" s="198"/>
      <c r="J110" s="199" t="str">
        <f t="shared" si="4"/>
        <v>Kém</v>
      </c>
      <c r="K110" s="191" t="s">
        <v>357</v>
      </c>
    </row>
    <row r="111" spans="1:11" s="104" customFormat="1" ht="15.75" customHeight="1" hidden="1">
      <c r="A111" s="184">
        <v>98</v>
      </c>
      <c r="B111" s="192">
        <v>2326521073</v>
      </c>
      <c r="C111" s="193" t="s">
        <v>46</v>
      </c>
      <c r="D111" s="194" t="s">
        <v>39</v>
      </c>
      <c r="E111" s="195">
        <v>30784</v>
      </c>
      <c r="F111" s="196" t="s">
        <v>320</v>
      </c>
      <c r="G111" s="197">
        <v>0</v>
      </c>
      <c r="H111" s="197"/>
      <c r="I111" s="198"/>
      <c r="J111" s="199" t="str">
        <f t="shared" si="4"/>
        <v>Kém</v>
      </c>
      <c r="K111" s="191" t="s">
        <v>357</v>
      </c>
    </row>
    <row r="112" spans="1:11" s="104" customFormat="1" ht="15.75" customHeight="1" hidden="1">
      <c r="A112" s="184">
        <v>99</v>
      </c>
      <c r="B112" s="192">
        <v>2326521091</v>
      </c>
      <c r="C112" s="193" t="s">
        <v>329</v>
      </c>
      <c r="D112" s="200" t="s">
        <v>330</v>
      </c>
      <c r="E112" s="195">
        <v>34079</v>
      </c>
      <c r="F112" s="196" t="s">
        <v>320</v>
      </c>
      <c r="G112" s="197">
        <v>0</v>
      </c>
      <c r="H112" s="197"/>
      <c r="I112" s="198"/>
      <c r="J112" s="199" t="str">
        <f t="shared" si="4"/>
        <v>Kém</v>
      </c>
      <c r="K112" s="191" t="s">
        <v>357</v>
      </c>
    </row>
    <row r="113" spans="1:11" s="104" customFormat="1" ht="15.75" customHeight="1" hidden="1">
      <c r="A113" s="184">
        <v>100</v>
      </c>
      <c r="B113" s="201">
        <v>2326521021</v>
      </c>
      <c r="C113" s="202" t="s">
        <v>336</v>
      </c>
      <c r="D113" s="203" t="s">
        <v>281</v>
      </c>
      <c r="E113" s="204">
        <v>33635</v>
      </c>
      <c r="F113" s="205" t="s">
        <v>315</v>
      </c>
      <c r="G113" s="197">
        <v>0</v>
      </c>
      <c r="H113" s="197"/>
      <c r="I113" s="198"/>
      <c r="J113" s="199" t="str">
        <f t="shared" si="4"/>
        <v>Kém</v>
      </c>
      <c r="K113" s="191" t="s">
        <v>357</v>
      </c>
    </row>
    <row r="114" spans="1:11" s="104" customFormat="1" ht="15.75" customHeight="1" hidden="1">
      <c r="A114" s="184">
        <v>101</v>
      </c>
      <c r="B114" s="201">
        <v>2326521025</v>
      </c>
      <c r="C114" s="202" t="s">
        <v>22</v>
      </c>
      <c r="D114" s="203" t="s">
        <v>25</v>
      </c>
      <c r="E114" s="204">
        <v>34166</v>
      </c>
      <c r="F114" s="205" t="s">
        <v>315</v>
      </c>
      <c r="G114" s="197">
        <v>0</v>
      </c>
      <c r="H114" s="197"/>
      <c r="I114" s="198"/>
      <c r="J114" s="199" t="str">
        <f t="shared" si="4"/>
        <v>Kém</v>
      </c>
      <c r="K114" s="191" t="s">
        <v>357</v>
      </c>
    </row>
    <row r="115" spans="1:11" s="104" customFormat="1" ht="15.75" customHeight="1" hidden="1">
      <c r="A115" s="184">
        <v>102</v>
      </c>
      <c r="B115" s="201">
        <v>2326521019</v>
      </c>
      <c r="C115" s="202" t="s">
        <v>37</v>
      </c>
      <c r="D115" s="206" t="s">
        <v>280</v>
      </c>
      <c r="E115" s="204">
        <v>34511</v>
      </c>
      <c r="F115" s="205" t="s">
        <v>315</v>
      </c>
      <c r="G115" s="197">
        <v>0</v>
      </c>
      <c r="H115" s="197"/>
      <c r="I115" s="198"/>
      <c r="J115" s="199" t="str">
        <f t="shared" si="4"/>
        <v>Kém</v>
      </c>
      <c r="K115" s="191" t="s">
        <v>357</v>
      </c>
    </row>
    <row r="116" spans="1:11" s="104" customFormat="1" ht="15.75" customHeight="1" hidden="1">
      <c r="A116" s="184">
        <v>103</v>
      </c>
      <c r="B116" s="201">
        <v>2327521020</v>
      </c>
      <c r="C116" s="202" t="s">
        <v>338</v>
      </c>
      <c r="D116" s="206" t="s">
        <v>27</v>
      </c>
      <c r="E116" s="204">
        <v>35264</v>
      </c>
      <c r="F116" s="205" t="s">
        <v>315</v>
      </c>
      <c r="G116" s="197">
        <v>0</v>
      </c>
      <c r="H116" s="197"/>
      <c r="I116" s="198"/>
      <c r="J116" s="199" t="str">
        <f t="shared" si="4"/>
        <v>Kém</v>
      </c>
      <c r="K116" s="191" t="s">
        <v>357</v>
      </c>
    </row>
    <row r="117" spans="1:11" s="104" customFormat="1" ht="15.75" customHeight="1" hidden="1">
      <c r="A117" s="184">
        <v>104</v>
      </c>
      <c r="B117" s="201">
        <v>2327521028</v>
      </c>
      <c r="C117" s="202" t="s">
        <v>339</v>
      </c>
      <c r="D117" s="206" t="s">
        <v>340</v>
      </c>
      <c r="E117" s="204">
        <v>34145</v>
      </c>
      <c r="F117" s="205" t="s">
        <v>315</v>
      </c>
      <c r="G117" s="197">
        <v>0</v>
      </c>
      <c r="H117" s="197"/>
      <c r="I117" s="198"/>
      <c r="J117" s="199" t="str">
        <f t="shared" si="4"/>
        <v>Kém</v>
      </c>
      <c r="K117" s="191" t="s">
        <v>357</v>
      </c>
    </row>
    <row r="118" spans="1:11" s="104" customFormat="1" ht="15.75" customHeight="1" hidden="1">
      <c r="A118" s="184">
        <v>105</v>
      </c>
      <c r="B118" s="201">
        <v>2326521042</v>
      </c>
      <c r="C118" s="202" t="s">
        <v>341</v>
      </c>
      <c r="D118" s="206" t="s">
        <v>342</v>
      </c>
      <c r="E118" s="204">
        <v>34900</v>
      </c>
      <c r="F118" s="205" t="s">
        <v>315</v>
      </c>
      <c r="G118" s="197">
        <v>0</v>
      </c>
      <c r="H118" s="197"/>
      <c r="I118" s="198"/>
      <c r="J118" s="199" t="str">
        <f t="shared" si="4"/>
        <v>Kém</v>
      </c>
      <c r="K118" s="191" t="s">
        <v>357</v>
      </c>
    </row>
    <row r="119" spans="1:11" s="104" customFormat="1" ht="15.75" customHeight="1" hidden="1">
      <c r="A119" s="184">
        <v>106</v>
      </c>
      <c r="B119" s="201">
        <v>2326521050</v>
      </c>
      <c r="C119" s="202" t="s">
        <v>158</v>
      </c>
      <c r="D119" s="206" t="s">
        <v>29</v>
      </c>
      <c r="E119" s="204">
        <v>35036</v>
      </c>
      <c r="F119" s="205" t="s">
        <v>315</v>
      </c>
      <c r="G119" s="197">
        <v>0</v>
      </c>
      <c r="H119" s="197"/>
      <c r="I119" s="198"/>
      <c r="J119" s="199" t="str">
        <f t="shared" si="4"/>
        <v>Kém</v>
      </c>
      <c r="K119" s="191" t="s">
        <v>357</v>
      </c>
    </row>
    <row r="120" spans="1:11" s="164" customFormat="1" ht="15.75" customHeight="1" hidden="1">
      <c r="A120" s="184">
        <v>107</v>
      </c>
      <c r="B120" s="201">
        <v>2326521107</v>
      </c>
      <c r="C120" s="202" t="s">
        <v>344</v>
      </c>
      <c r="D120" s="206" t="s">
        <v>345</v>
      </c>
      <c r="E120" s="204">
        <v>34859</v>
      </c>
      <c r="F120" s="205" t="s">
        <v>315</v>
      </c>
      <c r="G120" s="197">
        <v>0</v>
      </c>
      <c r="H120" s="197"/>
      <c r="I120" s="198"/>
      <c r="J120" s="199" t="str">
        <f t="shared" si="4"/>
        <v>Kém</v>
      </c>
      <c r="K120" s="191" t="s">
        <v>357</v>
      </c>
    </row>
    <row r="121" spans="1:11" s="104" customFormat="1" ht="15.75" customHeight="1" hidden="1">
      <c r="A121" s="184">
        <v>108</v>
      </c>
      <c r="B121" s="192">
        <v>2326521064</v>
      </c>
      <c r="C121" s="193" t="s">
        <v>347</v>
      </c>
      <c r="D121" s="194" t="s">
        <v>36</v>
      </c>
      <c r="E121" s="195">
        <v>31850</v>
      </c>
      <c r="F121" s="196" t="s">
        <v>348</v>
      </c>
      <c r="G121" s="197">
        <v>0</v>
      </c>
      <c r="H121" s="197"/>
      <c r="I121" s="198"/>
      <c r="J121" s="199" t="str">
        <f t="shared" si="4"/>
        <v>Kém</v>
      </c>
      <c r="K121" s="191" t="s">
        <v>357</v>
      </c>
    </row>
    <row r="122" spans="1:11" s="104" customFormat="1" ht="15.75" customHeight="1" hidden="1">
      <c r="A122" s="184">
        <v>109</v>
      </c>
      <c r="B122" s="192">
        <v>2326521118</v>
      </c>
      <c r="C122" s="193" t="s">
        <v>134</v>
      </c>
      <c r="D122" s="194" t="s">
        <v>20</v>
      </c>
      <c r="E122" s="195">
        <v>33744</v>
      </c>
      <c r="F122" s="196" t="s">
        <v>348</v>
      </c>
      <c r="G122" s="197">
        <v>0</v>
      </c>
      <c r="H122" s="197"/>
      <c r="I122" s="198"/>
      <c r="J122" s="199" t="str">
        <f t="shared" si="4"/>
        <v>Kém</v>
      </c>
      <c r="K122" s="191" t="s">
        <v>357</v>
      </c>
    </row>
    <row r="123" spans="1:11" s="104" customFormat="1" ht="15.75" customHeight="1" hidden="1">
      <c r="A123" s="184">
        <v>110</v>
      </c>
      <c r="B123" s="192">
        <v>2326521088</v>
      </c>
      <c r="C123" s="193" t="s">
        <v>349</v>
      </c>
      <c r="D123" s="194" t="s">
        <v>350</v>
      </c>
      <c r="E123" s="195">
        <v>33401</v>
      </c>
      <c r="F123" s="196" t="s">
        <v>348</v>
      </c>
      <c r="G123" s="197">
        <v>0</v>
      </c>
      <c r="H123" s="197"/>
      <c r="I123" s="198"/>
      <c r="J123" s="199" t="str">
        <f t="shared" si="4"/>
        <v>Kém</v>
      </c>
      <c r="K123" s="191" t="s">
        <v>357</v>
      </c>
    </row>
    <row r="124" spans="1:11" s="104" customFormat="1" ht="15.75" customHeight="1" hidden="1">
      <c r="A124" s="184">
        <v>111</v>
      </c>
      <c r="B124" s="207">
        <v>2326521017</v>
      </c>
      <c r="C124" s="208" t="s">
        <v>130</v>
      </c>
      <c r="D124" s="209" t="s">
        <v>351</v>
      </c>
      <c r="E124" s="210">
        <v>35002</v>
      </c>
      <c r="F124" s="211" t="s">
        <v>315</v>
      </c>
      <c r="G124" s="211">
        <v>0</v>
      </c>
      <c r="H124" s="212"/>
      <c r="I124" s="213"/>
      <c r="J124" s="214" t="str">
        <f t="shared" si="4"/>
        <v>Kém</v>
      </c>
      <c r="K124" s="191" t="s">
        <v>357</v>
      </c>
    </row>
    <row r="125" spans="3:4" ht="15.75" customHeight="1" thickBot="1">
      <c r="C125" s="104"/>
      <c r="D125" s="104"/>
    </row>
    <row r="126" spans="1:11" ht="34.5" customHeight="1">
      <c r="A126" s="105"/>
      <c r="B126" s="5"/>
      <c r="C126" s="6"/>
      <c r="D126" s="332" t="s">
        <v>55</v>
      </c>
      <c r="E126" s="333"/>
      <c r="F126" s="359" t="s">
        <v>56</v>
      </c>
      <c r="G126" s="337"/>
      <c r="H126" s="336" t="s">
        <v>57</v>
      </c>
      <c r="I126" s="338"/>
      <c r="J126" s="354" t="s">
        <v>112</v>
      </c>
      <c r="K126" s="340"/>
    </row>
    <row r="127" spans="1:11" ht="32.25" customHeight="1">
      <c r="A127" s="341" t="s">
        <v>58</v>
      </c>
      <c r="B127" s="341"/>
      <c r="C127" s="342"/>
      <c r="D127" s="334"/>
      <c r="E127" s="335"/>
      <c r="F127" s="106" t="s">
        <v>59</v>
      </c>
      <c r="G127" s="107" t="s">
        <v>60</v>
      </c>
      <c r="H127" s="106" t="s">
        <v>59</v>
      </c>
      <c r="I127" s="108" t="s">
        <v>60</v>
      </c>
      <c r="J127" s="106" t="s">
        <v>59</v>
      </c>
      <c r="K127" s="110" t="s">
        <v>60</v>
      </c>
    </row>
    <row r="128" spans="1:11" s="104" customFormat="1" ht="21" customHeight="1">
      <c r="A128" s="5"/>
      <c r="B128" s="7"/>
      <c r="C128" s="215"/>
      <c r="D128" s="360" t="s">
        <v>61</v>
      </c>
      <c r="E128" s="361"/>
      <c r="F128" s="216">
        <f>COUNTIF($G$11:$G$107,"&gt;=90")</f>
        <v>15</v>
      </c>
      <c r="G128" s="217">
        <f aca="true" t="shared" si="5" ref="G128:G133">F128*100%/95</f>
        <v>0.15789473684210525</v>
      </c>
      <c r="H128" s="216">
        <f>COUNTIF(H$11:H$124,"&gt;=90")</f>
        <v>25</v>
      </c>
      <c r="I128" s="218">
        <f aca="true" t="shared" si="6" ref="I128:I133">H128*100%/95</f>
        <v>0.2631578947368421</v>
      </c>
      <c r="J128" s="216">
        <f>COUNTIF(I$11:I$124,"&gt;=90")</f>
        <v>16</v>
      </c>
      <c r="K128" s="219">
        <f aca="true" t="shared" si="7" ref="K128:K133">J128*100%/95</f>
        <v>0.16842105263157894</v>
      </c>
    </row>
    <row r="129" spans="1:11" s="104" customFormat="1" ht="21" customHeight="1">
      <c r="A129" s="5"/>
      <c r="B129" s="7"/>
      <c r="C129" s="215"/>
      <c r="D129" s="355" t="s">
        <v>62</v>
      </c>
      <c r="E129" s="356"/>
      <c r="F129" s="220">
        <f>_xlfn.COUNTIFS($G$11:$G$124,"&gt;=80",$G$11:$G$124,"&lt;90")</f>
        <v>72</v>
      </c>
      <c r="G129" s="221">
        <f t="shared" si="5"/>
        <v>0.7578947368421053</v>
      </c>
      <c r="H129" s="220">
        <f>_xlfn.COUNTIFS(H$11:H$124,"&gt;=80",H$11:H$124,"&lt;90")</f>
        <v>59</v>
      </c>
      <c r="I129" s="218">
        <f t="shared" si="6"/>
        <v>0.6210526315789474</v>
      </c>
      <c r="J129" s="220">
        <f>_xlfn.COUNTIFS($I$11:$I$124,"&gt;=80",$I$11:$I$124,"&lt;90")</f>
        <v>74</v>
      </c>
      <c r="K129" s="219">
        <f t="shared" si="7"/>
        <v>0.7789473684210526</v>
      </c>
    </row>
    <row r="130" spans="1:11" s="104" customFormat="1" ht="21" customHeight="1">
      <c r="A130" s="7"/>
      <c r="B130" s="7"/>
      <c r="C130" s="215"/>
      <c r="D130" s="355" t="s">
        <v>63</v>
      </c>
      <c r="E130" s="356"/>
      <c r="F130" s="220">
        <f>_xlfn.COUNTIFS($G$11:$G$124,"&gt;=65",$G$11:$G$124,"&lt;80")</f>
        <v>7</v>
      </c>
      <c r="G130" s="221">
        <f t="shared" si="5"/>
        <v>0.07368421052631578</v>
      </c>
      <c r="H130" s="220">
        <f>_xlfn.COUNTIFS(H$11:H$124,"&gt;=65",H$11:H$124,"&lt;80")</f>
        <v>7</v>
      </c>
      <c r="I130" s="218">
        <f t="shared" si="6"/>
        <v>0.07368421052631578</v>
      </c>
      <c r="J130" s="220">
        <f>_xlfn.COUNTIFS($I$11:$I$124,"&gt;=65",$I$11:$I$124,"&lt;80")</f>
        <v>2</v>
      </c>
      <c r="K130" s="219">
        <f t="shared" si="7"/>
        <v>0.021052631578947368</v>
      </c>
    </row>
    <row r="131" spans="1:11" s="104" customFormat="1" ht="21" customHeight="1">
      <c r="A131" s="345" t="s">
        <v>81</v>
      </c>
      <c r="B131" s="345"/>
      <c r="C131" s="346"/>
      <c r="D131" s="355" t="s">
        <v>64</v>
      </c>
      <c r="E131" s="356"/>
      <c r="F131" s="220">
        <f>_xlfn.COUNTIFS($G$11:$G$124,"&gt;=50",$G$11:$G$124,"&lt;65")</f>
        <v>3</v>
      </c>
      <c r="G131" s="221">
        <f t="shared" si="5"/>
        <v>0.031578947368421054</v>
      </c>
      <c r="H131" s="220">
        <f>_xlfn.COUNTIFS(H$11:H$124,"&gt;=50",H$11:H$124,"&lt;65")</f>
        <v>4</v>
      </c>
      <c r="I131" s="218">
        <f t="shared" si="6"/>
        <v>0.042105263157894736</v>
      </c>
      <c r="J131" s="220">
        <f>_xlfn.COUNTIFS($I$11:$I$124,"&gt;=50",$I$11:$I$124,"&lt;65")</f>
        <v>3</v>
      </c>
      <c r="K131" s="219">
        <f t="shared" si="7"/>
        <v>0.031578947368421054</v>
      </c>
    </row>
    <row r="132" spans="1:11" s="104" customFormat="1" ht="21" customHeight="1">
      <c r="A132" s="7"/>
      <c r="B132" s="5"/>
      <c r="C132" s="5"/>
      <c r="D132" s="355" t="s">
        <v>65</v>
      </c>
      <c r="E132" s="356"/>
      <c r="F132" s="220">
        <f>_xlfn.COUNTIFS($G$11:$G$124,"&gt;=35",$G$11:$G$124,"&lt;50")</f>
        <v>0</v>
      </c>
      <c r="G132" s="221">
        <f t="shared" si="5"/>
        <v>0</v>
      </c>
      <c r="H132" s="220">
        <f>_xlfn.COUNTIFS(H$11:H$124,"&gt;=35",H$11:H$124,"&lt;50")</f>
        <v>0</v>
      </c>
      <c r="I132" s="218">
        <f t="shared" si="6"/>
        <v>0</v>
      </c>
      <c r="J132" s="220">
        <f>_xlfn.COUNTIFS($I$11:$I$124,"&gt;=35",$I$11:$I$124,"&lt;50")</f>
        <v>2</v>
      </c>
      <c r="K132" s="219">
        <f t="shared" si="7"/>
        <v>0.021052631578947368</v>
      </c>
    </row>
    <row r="133" spans="1:11" s="104" customFormat="1" ht="21" customHeight="1">
      <c r="A133" s="7"/>
      <c r="B133" s="5"/>
      <c r="C133" s="5"/>
      <c r="D133" s="357" t="s">
        <v>66</v>
      </c>
      <c r="E133" s="358"/>
      <c r="F133" s="224">
        <f>COUNTIF($G$12:$G$107,"&lt;35")</f>
        <v>0</v>
      </c>
      <c r="G133" s="221">
        <f t="shared" si="5"/>
        <v>0</v>
      </c>
      <c r="H133" s="224">
        <f>COUNTIF(H$11:H$124,"&lt;35")</f>
        <v>2</v>
      </c>
      <c r="I133" s="218">
        <f t="shared" si="6"/>
        <v>0.021052631578947368</v>
      </c>
      <c r="J133" s="224">
        <f>COUNTIF($I$11:$I$124,"&lt;35")</f>
        <v>0</v>
      </c>
      <c r="K133" s="219">
        <f t="shared" si="7"/>
        <v>0</v>
      </c>
    </row>
    <row r="134" spans="1:11" ht="27.75" customHeight="1" thickBot="1">
      <c r="A134" s="7"/>
      <c r="B134" s="5"/>
      <c r="C134" s="6"/>
      <c r="D134" s="347" t="s">
        <v>67</v>
      </c>
      <c r="E134" s="348"/>
      <c r="F134" s="116">
        <f aca="true" t="shared" si="8" ref="F134:K134">SUM(F128:F133)</f>
        <v>97</v>
      </c>
      <c r="G134" s="225">
        <f t="shared" si="8"/>
        <v>1.0210526315789474</v>
      </c>
      <c r="H134" s="118">
        <f t="shared" si="8"/>
        <v>97</v>
      </c>
      <c r="I134" s="226">
        <f t="shared" si="8"/>
        <v>1.0210526315789474</v>
      </c>
      <c r="J134" s="227">
        <f t="shared" si="8"/>
        <v>97</v>
      </c>
      <c r="K134" s="228">
        <f t="shared" si="8"/>
        <v>1.0210526315789472</v>
      </c>
    </row>
    <row r="135" spans="1:11" ht="16.5">
      <c r="A135" s="7"/>
      <c r="B135" s="7"/>
      <c r="C135" s="9"/>
      <c r="D135" s="9"/>
      <c r="E135" s="7"/>
      <c r="F135" s="7"/>
      <c r="G135" s="8"/>
      <c r="H135" s="8"/>
      <c r="I135" s="8"/>
      <c r="J135" s="10"/>
      <c r="K135" s="122"/>
    </row>
    <row r="136" spans="1:11" ht="17.25">
      <c r="A136" s="11"/>
      <c r="B136" s="12"/>
      <c r="C136" s="13"/>
      <c r="D136" s="6"/>
      <c r="E136" s="14"/>
      <c r="F136" s="349" t="str">
        <f ca="1">"Đà Nẵng, ngày "&amp;DAY(NOW())&amp;" tháng "&amp;MONTH(NOW())&amp;" năm "&amp;YEAR(NOW())</f>
        <v>Đà Nẵng, ngày 16 tháng 10 năm 2020</v>
      </c>
      <c r="G136" s="349"/>
      <c r="H136" s="349"/>
      <c r="I136" s="349"/>
      <c r="J136" s="349"/>
      <c r="K136" s="349"/>
    </row>
    <row r="137" spans="1:11" ht="16.5">
      <c r="A137" s="350" t="s">
        <v>68</v>
      </c>
      <c r="B137" s="350"/>
      <c r="C137" s="350"/>
      <c r="D137" s="350" t="s">
        <v>69</v>
      </c>
      <c r="E137" s="350"/>
      <c r="F137" s="350"/>
      <c r="G137" s="350"/>
      <c r="H137" s="351" t="s">
        <v>70</v>
      </c>
      <c r="I137" s="351"/>
      <c r="J137" s="351"/>
      <c r="K137" s="351"/>
    </row>
    <row r="138" spans="1:11" ht="18.75">
      <c r="A138" s="15"/>
      <c r="B138" s="16"/>
      <c r="C138" s="17"/>
      <c r="D138" s="123"/>
      <c r="E138" s="18"/>
      <c r="F138" s="19"/>
      <c r="G138" s="20"/>
      <c r="H138" s="17"/>
      <c r="I138" s="21"/>
      <c r="J138" s="22"/>
      <c r="K138" s="23"/>
    </row>
    <row r="139" spans="1:11" ht="18.75">
      <c r="A139" s="15"/>
      <c r="B139" s="16"/>
      <c r="C139" s="17"/>
      <c r="D139" s="123"/>
      <c r="E139" s="18"/>
      <c r="F139" s="19"/>
      <c r="G139" s="20"/>
      <c r="H139" s="17"/>
      <c r="I139" s="21"/>
      <c r="J139" s="22"/>
      <c r="K139" s="23"/>
    </row>
    <row r="140" spans="1:11" ht="18.75">
      <c r="A140" s="15"/>
      <c r="B140" s="24"/>
      <c r="C140" s="21"/>
      <c r="D140" s="123"/>
      <c r="E140" s="25"/>
      <c r="F140" s="26"/>
      <c r="G140" s="27"/>
      <c r="H140" s="17"/>
      <c r="I140" s="21"/>
      <c r="J140" s="22"/>
      <c r="K140" s="23"/>
    </row>
    <row r="141" spans="1:11" ht="15">
      <c r="A141" s="352" t="s">
        <v>82</v>
      </c>
      <c r="B141" s="352"/>
      <c r="C141" s="352"/>
      <c r="D141" s="352" t="s">
        <v>83</v>
      </c>
      <c r="E141" s="352"/>
      <c r="F141" s="352"/>
      <c r="G141" s="352"/>
      <c r="H141" s="353"/>
      <c r="I141" s="353"/>
      <c r="J141" s="353"/>
      <c r="K141" s="353"/>
    </row>
    <row r="142" spans="1:11" ht="18.75">
      <c r="A142" s="24"/>
      <c r="B142" s="16"/>
      <c r="C142" s="17"/>
      <c r="D142" s="21"/>
      <c r="E142" s="16"/>
      <c r="F142" s="16"/>
      <c r="G142" s="17"/>
      <c r="H142" s="17"/>
      <c r="I142" s="17"/>
      <c r="J142" s="22"/>
      <c r="K142" s="22"/>
    </row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9" customHeight="1"/>
    <row r="176" ht="15"/>
    <row r="177" ht="15"/>
    <row r="178" ht="15"/>
    <row r="179" ht="15"/>
    <row r="180" ht="15"/>
    <row r="181" ht="15"/>
    <row r="182" ht="15"/>
  </sheetData>
  <sheetProtection/>
  <mergeCells count="37">
    <mergeCell ref="A141:C141"/>
    <mergeCell ref="D141:G141"/>
    <mergeCell ref="H141:K141"/>
    <mergeCell ref="A127:C127"/>
    <mergeCell ref="D128:E128"/>
    <mergeCell ref="D129:E129"/>
    <mergeCell ref="A131:C131"/>
    <mergeCell ref="F136:K136"/>
    <mergeCell ref="A137:C137"/>
    <mergeCell ref="D137:G137"/>
    <mergeCell ref="H137:K137"/>
    <mergeCell ref="F9:F10"/>
    <mergeCell ref="D130:E130"/>
    <mergeCell ref="D131:E131"/>
    <mergeCell ref="D132:E132"/>
    <mergeCell ref="D133:E133"/>
    <mergeCell ref="D134:E134"/>
    <mergeCell ref="E9:E10"/>
    <mergeCell ref="D126:E127"/>
    <mergeCell ref="F126:G126"/>
    <mergeCell ref="H126:I126"/>
    <mergeCell ref="J126:K126"/>
    <mergeCell ref="A5:K5"/>
    <mergeCell ref="A6:K6"/>
    <mergeCell ref="A7:K7"/>
    <mergeCell ref="A8:K8"/>
    <mergeCell ref="A9:A10"/>
    <mergeCell ref="G9:J9"/>
    <mergeCell ref="A1:D1"/>
    <mergeCell ref="E1:K1"/>
    <mergeCell ref="A2:D2"/>
    <mergeCell ref="E2:K2"/>
    <mergeCell ref="B3:D3"/>
    <mergeCell ref="K9:K10"/>
    <mergeCell ref="A4:K4"/>
    <mergeCell ref="B9:B10"/>
    <mergeCell ref="C9:D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4">
      <selection activeCell="N12" sqref="N12"/>
    </sheetView>
  </sheetViews>
  <sheetFormatPr defaultColWidth="11.7109375" defaultRowHeight="19.5" customHeight="1"/>
  <cols>
    <col min="1" max="1" width="4.7109375" style="104" customWidth="1"/>
    <col min="2" max="2" width="13.421875" style="256" customWidth="1"/>
    <col min="3" max="3" width="21.57421875" style="77" customWidth="1"/>
    <col min="4" max="4" width="9.00390625" style="77" customWidth="1"/>
    <col min="5" max="5" width="12.57421875" style="104" customWidth="1"/>
    <col min="6" max="6" width="13.00390625" style="104" customWidth="1"/>
    <col min="7" max="7" width="9.00390625" style="77" bestFit="1" customWidth="1"/>
    <col min="8" max="8" width="7.57421875" style="77" bestFit="1" customWidth="1"/>
    <col min="9" max="9" width="9.00390625" style="77" bestFit="1" customWidth="1"/>
    <col min="10" max="10" width="8.140625" style="77" customWidth="1"/>
    <col min="11" max="11" width="9.57421875" style="77" customWidth="1"/>
    <col min="12" max="16384" width="11.7109375" style="77" customWidth="1"/>
  </cols>
  <sheetData>
    <row r="1" spans="1:11" ht="18" customHeight="1">
      <c r="A1" s="317" t="s">
        <v>1</v>
      </c>
      <c r="B1" s="317"/>
      <c r="C1" s="317"/>
      <c r="D1" s="317"/>
      <c r="E1" s="318" t="s">
        <v>0</v>
      </c>
      <c r="F1" s="318"/>
      <c r="G1" s="318"/>
      <c r="H1" s="318"/>
      <c r="I1" s="318"/>
      <c r="J1" s="318"/>
      <c r="K1" s="318"/>
    </row>
    <row r="2" spans="1:11" ht="15">
      <c r="A2" s="319" t="s">
        <v>68</v>
      </c>
      <c r="B2" s="319"/>
      <c r="C2" s="319"/>
      <c r="D2" s="319"/>
      <c r="E2" s="319" t="s">
        <v>2</v>
      </c>
      <c r="F2" s="319"/>
      <c r="G2" s="319"/>
      <c r="H2" s="319"/>
      <c r="I2" s="319"/>
      <c r="J2" s="319"/>
      <c r="K2" s="319"/>
    </row>
    <row r="3" spans="1:11" ht="10.5" customHeight="1">
      <c r="A3" s="2"/>
      <c r="B3" s="320"/>
      <c r="C3" s="320"/>
      <c r="D3" s="320"/>
      <c r="E3" s="2"/>
      <c r="F3" s="2"/>
      <c r="G3" s="1"/>
      <c r="H3" s="1"/>
      <c r="I3" s="1"/>
      <c r="J3" s="1"/>
      <c r="K3" s="1"/>
    </row>
    <row r="4" spans="1:11" ht="15">
      <c r="A4" s="316" t="s">
        <v>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</row>
    <row r="5" spans="1:11" ht="15">
      <c r="A5" s="316" t="s">
        <v>358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</row>
    <row r="6" spans="1:11" ht="15">
      <c r="A6" s="316" t="s">
        <v>354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</row>
    <row r="7" spans="1:11" ht="15">
      <c r="A7" s="316" t="s">
        <v>318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15">
      <c r="A8" s="321" t="s">
        <v>80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1:11" ht="33.75" customHeight="1">
      <c r="A9" s="322" t="s">
        <v>4</v>
      </c>
      <c r="B9" s="362" t="s">
        <v>5</v>
      </c>
      <c r="C9" s="324" t="s">
        <v>6</v>
      </c>
      <c r="D9" s="325"/>
      <c r="E9" s="323" t="s">
        <v>7</v>
      </c>
      <c r="F9" s="323" t="s">
        <v>8</v>
      </c>
      <c r="G9" s="328" t="s">
        <v>359</v>
      </c>
      <c r="H9" s="329"/>
      <c r="I9" s="329"/>
      <c r="J9" s="330"/>
      <c r="K9" s="331" t="s">
        <v>9</v>
      </c>
    </row>
    <row r="10" spans="1:11" ht="35.25" customHeight="1">
      <c r="A10" s="322"/>
      <c r="B10" s="362"/>
      <c r="C10" s="326"/>
      <c r="D10" s="327"/>
      <c r="E10" s="323"/>
      <c r="F10" s="323"/>
      <c r="G10" s="3" t="s">
        <v>10</v>
      </c>
      <c r="H10" s="3" t="s">
        <v>11</v>
      </c>
      <c r="I10" s="3" t="s">
        <v>12</v>
      </c>
      <c r="J10" s="3" t="s">
        <v>13</v>
      </c>
      <c r="K10" s="331"/>
    </row>
    <row r="11" spans="1:11" s="104" customFormat="1" ht="18.75" customHeight="1">
      <c r="A11" s="124">
        <v>1</v>
      </c>
      <c r="B11" s="229">
        <v>2326521015</v>
      </c>
      <c r="C11" s="230" t="s">
        <v>115</v>
      </c>
      <c r="D11" s="231" t="s">
        <v>278</v>
      </c>
      <c r="E11" s="232">
        <v>35425</v>
      </c>
      <c r="F11" s="233" t="s">
        <v>320</v>
      </c>
      <c r="G11" s="233">
        <v>80</v>
      </c>
      <c r="H11" s="131"/>
      <c r="I11" s="132">
        <f>AVERAGE(G11:H11)</f>
        <v>80</v>
      </c>
      <c r="J11" s="133" t="str">
        <f>IF(I11&gt;=90,"X.Sắc",IF(I11&gt;=80,"Tốt",IF(I11&gt;=65,"Khá",IF(I11&gt;=50,"T.Bình",IF(I11&gt;=35,"Yếu","Kém")))))</f>
        <v>Tốt</v>
      </c>
      <c r="K11" s="130"/>
    </row>
    <row r="12" spans="1:11" s="104" customFormat="1" ht="18.75" customHeight="1">
      <c r="A12" s="134">
        <v>2</v>
      </c>
      <c r="B12" s="234">
        <v>2226521494</v>
      </c>
      <c r="C12" s="235" t="s">
        <v>23</v>
      </c>
      <c r="D12" s="236" t="s">
        <v>24</v>
      </c>
      <c r="E12" s="237">
        <v>34988</v>
      </c>
      <c r="F12" s="238" t="s">
        <v>320</v>
      </c>
      <c r="G12" s="239">
        <v>85</v>
      </c>
      <c r="H12" s="141"/>
      <c r="I12" s="132">
        <f aca="true" t="shared" si="0" ref="I12:I53">AVERAGE(G12:H12)</f>
        <v>85</v>
      </c>
      <c r="J12" s="133" t="str">
        <f aca="true" t="shared" si="1" ref="J12:J76">IF(I12&gt;=90,"X.Sắc",IF(I12&gt;=80,"Tốt",IF(I12&gt;=65,"Khá",IF(I12&gt;=50,"T.Bình",IF(I12&gt;=35,"Yếu","Kém")))))</f>
        <v>Tốt</v>
      </c>
      <c r="K12" s="142"/>
    </row>
    <row r="13" spans="1:11" s="104" customFormat="1" ht="18.75" customHeight="1">
      <c r="A13" s="134">
        <v>3</v>
      </c>
      <c r="B13" s="234">
        <v>2326521032</v>
      </c>
      <c r="C13" s="235" t="s">
        <v>124</v>
      </c>
      <c r="D13" s="236" t="s">
        <v>284</v>
      </c>
      <c r="E13" s="237">
        <v>34963</v>
      </c>
      <c r="F13" s="238" t="s">
        <v>320</v>
      </c>
      <c r="G13" s="238">
        <v>90</v>
      </c>
      <c r="H13" s="141"/>
      <c r="I13" s="132">
        <f t="shared" si="0"/>
        <v>90</v>
      </c>
      <c r="J13" s="133" t="str">
        <f t="shared" si="1"/>
        <v>X.Sắc</v>
      </c>
      <c r="K13" s="142"/>
    </row>
    <row r="14" spans="1:11" s="104" customFormat="1" ht="18.75" customHeight="1">
      <c r="A14" s="124">
        <v>4</v>
      </c>
      <c r="B14" s="234">
        <v>2327521034</v>
      </c>
      <c r="C14" s="235" t="s">
        <v>125</v>
      </c>
      <c r="D14" s="236" t="s">
        <v>285</v>
      </c>
      <c r="E14" s="237">
        <v>35349</v>
      </c>
      <c r="F14" s="238" t="s">
        <v>320</v>
      </c>
      <c r="G14" s="238">
        <v>77</v>
      </c>
      <c r="H14" s="141"/>
      <c r="I14" s="132">
        <f t="shared" si="0"/>
        <v>77</v>
      </c>
      <c r="J14" s="133" t="str">
        <f t="shared" si="1"/>
        <v>Khá</v>
      </c>
      <c r="K14" s="142"/>
    </row>
    <row r="15" spans="1:11" s="104" customFormat="1" ht="18.75" customHeight="1">
      <c r="A15" s="134">
        <v>5</v>
      </c>
      <c r="B15" s="234">
        <v>2327521036</v>
      </c>
      <c r="C15" s="235" t="s">
        <v>126</v>
      </c>
      <c r="D15" s="236" t="s">
        <v>286</v>
      </c>
      <c r="E15" s="237">
        <v>30681</v>
      </c>
      <c r="F15" s="238" t="s">
        <v>320</v>
      </c>
      <c r="G15" s="238">
        <v>96</v>
      </c>
      <c r="H15" s="141"/>
      <c r="I15" s="132">
        <f t="shared" si="0"/>
        <v>96</v>
      </c>
      <c r="J15" s="133" t="str">
        <f t="shared" si="1"/>
        <v>X.Sắc</v>
      </c>
      <c r="K15" s="142"/>
    </row>
    <row r="16" spans="1:11" s="104" customFormat="1" ht="18.75" customHeight="1">
      <c r="A16" s="124">
        <v>6</v>
      </c>
      <c r="B16" s="234">
        <v>2326521037</v>
      </c>
      <c r="C16" s="235" t="s">
        <v>127</v>
      </c>
      <c r="D16" s="236" t="s">
        <v>287</v>
      </c>
      <c r="E16" s="237">
        <v>34883</v>
      </c>
      <c r="F16" s="238" t="s">
        <v>320</v>
      </c>
      <c r="G16" s="238">
        <v>87</v>
      </c>
      <c r="H16" s="141"/>
      <c r="I16" s="132">
        <f t="shared" si="0"/>
        <v>87</v>
      </c>
      <c r="J16" s="133" t="str">
        <f t="shared" si="1"/>
        <v>Tốt</v>
      </c>
      <c r="K16" s="142"/>
    </row>
    <row r="17" spans="1:11" s="104" customFormat="1" ht="18.75" customHeight="1">
      <c r="A17" s="134">
        <v>7</v>
      </c>
      <c r="B17" s="234">
        <v>2326521040</v>
      </c>
      <c r="C17" s="235" t="s">
        <v>35</v>
      </c>
      <c r="D17" s="236" t="s">
        <v>288</v>
      </c>
      <c r="E17" s="237">
        <v>34041</v>
      </c>
      <c r="F17" s="238" t="s">
        <v>320</v>
      </c>
      <c r="G17" s="238">
        <v>87</v>
      </c>
      <c r="H17" s="141"/>
      <c r="I17" s="132">
        <f t="shared" si="0"/>
        <v>87</v>
      </c>
      <c r="J17" s="133" t="str">
        <f t="shared" si="1"/>
        <v>Tốt</v>
      </c>
      <c r="K17" s="142"/>
    </row>
    <row r="18" spans="1:11" s="104" customFormat="1" ht="18.75" customHeight="1">
      <c r="A18" s="134">
        <v>8</v>
      </c>
      <c r="B18" s="234">
        <v>2327521043</v>
      </c>
      <c r="C18" s="235" t="s">
        <v>129</v>
      </c>
      <c r="D18" s="236" t="s">
        <v>16</v>
      </c>
      <c r="E18" s="237">
        <v>32769</v>
      </c>
      <c r="F18" s="238" t="s">
        <v>320</v>
      </c>
      <c r="G18" s="238">
        <v>83</v>
      </c>
      <c r="H18" s="141"/>
      <c r="I18" s="132">
        <f t="shared" si="0"/>
        <v>83</v>
      </c>
      <c r="J18" s="133" t="str">
        <f t="shared" si="1"/>
        <v>Tốt</v>
      </c>
      <c r="K18" s="142"/>
    </row>
    <row r="19" spans="1:11" s="104" customFormat="1" ht="18.75" customHeight="1">
      <c r="A19" s="124">
        <v>9</v>
      </c>
      <c r="B19" s="234">
        <v>2326521044</v>
      </c>
      <c r="C19" s="235" t="s">
        <v>322</v>
      </c>
      <c r="D19" s="236" t="s">
        <v>323</v>
      </c>
      <c r="E19" s="237">
        <v>34322</v>
      </c>
      <c r="F19" s="238" t="s">
        <v>320</v>
      </c>
      <c r="G19" s="238">
        <v>90</v>
      </c>
      <c r="H19" s="141"/>
      <c r="I19" s="132">
        <f t="shared" si="0"/>
        <v>90</v>
      </c>
      <c r="J19" s="133" t="str">
        <f t="shared" si="1"/>
        <v>X.Sắc</v>
      </c>
      <c r="K19" s="142"/>
    </row>
    <row r="20" spans="1:11" s="104" customFormat="1" ht="18.75" customHeight="1">
      <c r="A20" s="134">
        <v>10</v>
      </c>
      <c r="B20" s="234">
        <v>2327521049</v>
      </c>
      <c r="C20" s="235" t="s">
        <v>132</v>
      </c>
      <c r="D20" s="236" t="s">
        <v>290</v>
      </c>
      <c r="E20" s="237">
        <v>33965</v>
      </c>
      <c r="F20" s="238" t="s">
        <v>320</v>
      </c>
      <c r="G20" s="238">
        <v>87</v>
      </c>
      <c r="H20" s="141"/>
      <c r="I20" s="132">
        <f t="shared" si="0"/>
        <v>87</v>
      </c>
      <c r="J20" s="133" t="str">
        <f t="shared" si="1"/>
        <v>Tốt</v>
      </c>
      <c r="K20" s="142"/>
    </row>
    <row r="21" spans="1:11" s="104" customFormat="1" ht="18.75" customHeight="1">
      <c r="A21" s="124">
        <v>11</v>
      </c>
      <c r="B21" s="234">
        <v>2326521047</v>
      </c>
      <c r="C21" s="235" t="s">
        <v>131</v>
      </c>
      <c r="D21" s="236" t="s">
        <v>32</v>
      </c>
      <c r="E21" s="237">
        <v>33176</v>
      </c>
      <c r="F21" s="238" t="s">
        <v>320</v>
      </c>
      <c r="G21" s="238">
        <v>87</v>
      </c>
      <c r="H21" s="141"/>
      <c r="I21" s="132">
        <f t="shared" si="0"/>
        <v>87</v>
      </c>
      <c r="J21" s="133" t="str">
        <f t="shared" si="1"/>
        <v>Tốt</v>
      </c>
      <c r="K21" s="142"/>
    </row>
    <row r="22" spans="1:11" s="104" customFormat="1" ht="18.75" customHeight="1">
      <c r="A22" s="134">
        <v>12</v>
      </c>
      <c r="B22" s="234">
        <v>2327521053</v>
      </c>
      <c r="C22" s="235" t="s">
        <v>324</v>
      </c>
      <c r="D22" s="236" t="s">
        <v>291</v>
      </c>
      <c r="E22" s="237">
        <v>34037</v>
      </c>
      <c r="F22" s="238" t="s">
        <v>320</v>
      </c>
      <c r="G22" s="238">
        <v>90</v>
      </c>
      <c r="H22" s="141"/>
      <c r="I22" s="132">
        <f t="shared" si="0"/>
        <v>90</v>
      </c>
      <c r="J22" s="133" t="str">
        <f t="shared" si="1"/>
        <v>X.Sắc</v>
      </c>
      <c r="K22" s="142"/>
    </row>
    <row r="23" spans="1:11" s="104" customFormat="1" ht="18.75" customHeight="1">
      <c r="A23" s="134">
        <v>13</v>
      </c>
      <c r="B23" s="234">
        <v>2326521056</v>
      </c>
      <c r="C23" s="235" t="s">
        <v>38</v>
      </c>
      <c r="D23" s="236" t="s">
        <v>293</v>
      </c>
      <c r="E23" s="237">
        <v>33542</v>
      </c>
      <c r="F23" s="238" t="s">
        <v>320</v>
      </c>
      <c r="G23" s="238">
        <v>90</v>
      </c>
      <c r="H23" s="141"/>
      <c r="I23" s="132">
        <f t="shared" si="0"/>
        <v>90</v>
      </c>
      <c r="J23" s="133" t="str">
        <f t="shared" si="1"/>
        <v>X.Sắc</v>
      </c>
      <c r="K23" s="142"/>
    </row>
    <row r="24" spans="1:11" s="104" customFormat="1" ht="18.75" customHeight="1">
      <c r="A24" s="124">
        <v>14</v>
      </c>
      <c r="B24" s="234">
        <v>2326521057</v>
      </c>
      <c r="C24" s="235" t="s">
        <v>111</v>
      </c>
      <c r="D24" s="236" t="s">
        <v>293</v>
      </c>
      <c r="E24" s="237">
        <v>33481</v>
      </c>
      <c r="F24" s="238" t="s">
        <v>320</v>
      </c>
      <c r="G24" s="238">
        <v>90</v>
      </c>
      <c r="H24" s="141"/>
      <c r="I24" s="132">
        <f t="shared" si="0"/>
        <v>90</v>
      </c>
      <c r="J24" s="133" t="str">
        <f t="shared" si="1"/>
        <v>X.Sắc</v>
      </c>
      <c r="K24" s="142"/>
    </row>
    <row r="25" spans="1:11" s="104" customFormat="1" ht="18.75" customHeight="1">
      <c r="A25" s="134">
        <v>15</v>
      </c>
      <c r="B25" s="234">
        <v>2326521059</v>
      </c>
      <c r="C25" s="235" t="s">
        <v>137</v>
      </c>
      <c r="D25" s="236" t="s">
        <v>294</v>
      </c>
      <c r="E25" s="237">
        <v>31048</v>
      </c>
      <c r="F25" s="238" t="s">
        <v>320</v>
      </c>
      <c r="G25" s="238">
        <v>90</v>
      </c>
      <c r="H25" s="141"/>
      <c r="I25" s="132">
        <f t="shared" si="0"/>
        <v>90</v>
      </c>
      <c r="J25" s="133" t="str">
        <f t="shared" si="1"/>
        <v>X.Sắc</v>
      </c>
      <c r="K25" s="142"/>
    </row>
    <row r="26" spans="1:11" s="104" customFormat="1" ht="18.75" customHeight="1">
      <c r="A26" s="124">
        <v>16</v>
      </c>
      <c r="B26" s="234">
        <v>2326521062</v>
      </c>
      <c r="C26" s="235" t="s">
        <v>43</v>
      </c>
      <c r="D26" s="236" t="s">
        <v>36</v>
      </c>
      <c r="E26" s="237">
        <v>34395</v>
      </c>
      <c r="F26" s="238" t="s">
        <v>320</v>
      </c>
      <c r="G26" s="238">
        <v>90</v>
      </c>
      <c r="H26" s="141"/>
      <c r="I26" s="132">
        <f t="shared" si="0"/>
        <v>90</v>
      </c>
      <c r="J26" s="133" t="str">
        <f t="shared" si="1"/>
        <v>X.Sắc</v>
      </c>
      <c r="K26" s="142"/>
    </row>
    <row r="27" spans="1:11" s="104" customFormat="1" ht="18.75" customHeight="1">
      <c r="A27" s="134">
        <v>17</v>
      </c>
      <c r="B27" s="234">
        <v>2326521068</v>
      </c>
      <c r="C27" s="235" t="s">
        <v>142</v>
      </c>
      <c r="D27" s="236" t="s">
        <v>295</v>
      </c>
      <c r="E27" s="237">
        <v>34569</v>
      </c>
      <c r="F27" s="238" t="s">
        <v>320</v>
      </c>
      <c r="G27" s="238">
        <v>87</v>
      </c>
      <c r="H27" s="141"/>
      <c r="I27" s="132">
        <f t="shared" si="0"/>
        <v>87</v>
      </c>
      <c r="J27" s="133" t="str">
        <f t="shared" si="1"/>
        <v>Tốt</v>
      </c>
      <c r="K27" s="142"/>
    </row>
    <row r="28" spans="1:11" s="104" customFormat="1" ht="18.75" customHeight="1">
      <c r="A28" s="134">
        <v>18</v>
      </c>
      <c r="B28" s="234">
        <v>2326521067</v>
      </c>
      <c r="C28" s="235" t="s">
        <v>143</v>
      </c>
      <c r="D28" s="236" t="s">
        <v>295</v>
      </c>
      <c r="E28" s="237">
        <v>34652</v>
      </c>
      <c r="F28" s="238" t="s">
        <v>320</v>
      </c>
      <c r="G28" s="238">
        <v>87</v>
      </c>
      <c r="H28" s="141"/>
      <c r="I28" s="132">
        <f t="shared" si="0"/>
        <v>87</v>
      </c>
      <c r="J28" s="133" t="str">
        <f t="shared" si="1"/>
        <v>Tốt</v>
      </c>
      <c r="K28" s="142"/>
    </row>
    <row r="29" spans="1:11" s="104" customFormat="1" ht="18.75" customHeight="1">
      <c r="A29" s="124">
        <v>19</v>
      </c>
      <c r="B29" s="234">
        <v>2326521069</v>
      </c>
      <c r="C29" s="235" t="s">
        <v>144</v>
      </c>
      <c r="D29" s="236" t="s">
        <v>296</v>
      </c>
      <c r="E29" s="237">
        <v>33240</v>
      </c>
      <c r="F29" s="238" t="s">
        <v>320</v>
      </c>
      <c r="G29" s="238">
        <v>87</v>
      </c>
      <c r="H29" s="141"/>
      <c r="I29" s="132">
        <f t="shared" si="0"/>
        <v>87</v>
      </c>
      <c r="J29" s="133" t="str">
        <f t="shared" si="1"/>
        <v>Tốt</v>
      </c>
      <c r="K29" s="142"/>
    </row>
    <row r="30" spans="1:11" s="104" customFormat="1" ht="18.75" customHeight="1">
      <c r="A30" s="134">
        <v>20</v>
      </c>
      <c r="B30" s="234">
        <v>2326521070</v>
      </c>
      <c r="C30" s="235" t="s">
        <v>31</v>
      </c>
      <c r="D30" s="236" t="s">
        <v>296</v>
      </c>
      <c r="E30" s="237">
        <v>28687</v>
      </c>
      <c r="F30" s="238" t="s">
        <v>320</v>
      </c>
      <c r="G30" s="238">
        <v>97</v>
      </c>
      <c r="H30" s="141"/>
      <c r="I30" s="132">
        <f t="shared" si="0"/>
        <v>97</v>
      </c>
      <c r="J30" s="133" t="str">
        <f t="shared" si="1"/>
        <v>X.Sắc</v>
      </c>
      <c r="K30" s="142"/>
    </row>
    <row r="31" spans="1:11" s="104" customFormat="1" ht="18.75" customHeight="1">
      <c r="A31" s="124">
        <v>21</v>
      </c>
      <c r="B31" s="234">
        <v>2326521084</v>
      </c>
      <c r="C31" s="235" t="s">
        <v>154</v>
      </c>
      <c r="D31" s="236" t="s">
        <v>301</v>
      </c>
      <c r="E31" s="237">
        <v>31716</v>
      </c>
      <c r="F31" s="238" t="s">
        <v>320</v>
      </c>
      <c r="G31" s="238">
        <v>90</v>
      </c>
      <c r="H31" s="145"/>
      <c r="I31" s="132">
        <f t="shared" si="0"/>
        <v>90</v>
      </c>
      <c r="J31" s="133" t="str">
        <f t="shared" si="1"/>
        <v>X.Sắc</v>
      </c>
      <c r="K31" s="146"/>
    </row>
    <row r="32" spans="1:11" s="104" customFormat="1" ht="18.75" customHeight="1">
      <c r="A32" s="134">
        <v>22</v>
      </c>
      <c r="B32" s="234">
        <v>2326521074</v>
      </c>
      <c r="C32" s="235" t="s">
        <v>360</v>
      </c>
      <c r="D32" s="236" t="s">
        <v>39</v>
      </c>
      <c r="E32" s="237"/>
      <c r="F32" s="238" t="s">
        <v>320</v>
      </c>
      <c r="G32" s="238">
        <v>90</v>
      </c>
      <c r="H32" s="141"/>
      <c r="I32" s="132">
        <f t="shared" si="0"/>
        <v>90</v>
      </c>
      <c r="J32" s="133" t="str">
        <f t="shared" si="1"/>
        <v>X.Sắc</v>
      </c>
      <c r="K32" s="142"/>
    </row>
    <row r="33" spans="1:11" s="104" customFormat="1" ht="18.75" customHeight="1">
      <c r="A33" s="134">
        <v>23</v>
      </c>
      <c r="B33" s="234">
        <v>2326521076</v>
      </c>
      <c r="C33" s="235" t="s">
        <v>146</v>
      </c>
      <c r="D33" s="236" t="s">
        <v>40</v>
      </c>
      <c r="E33" s="237">
        <v>33385</v>
      </c>
      <c r="F33" s="238" t="s">
        <v>320</v>
      </c>
      <c r="G33" s="238">
        <v>87</v>
      </c>
      <c r="H33" s="147"/>
      <c r="I33" s="132">
        <f t="shared" si="0"/>
        <v>87</v>
      </c>
      <c r="J33" s="133" t="str">
        <f t="shared" si="1"/>
        <v>Tốt</v>
      </c>
      <c r="K33" s="142"/>
    </row>
    <row r="34" spans="1:14" s="104" customFormat="1" ht="18.75" customHeight="1">
      <c r="A34" s="124">
        <v>24</v>
      </c>
      <c r="B34" s="234">
        <v>2326521078</v>
      </c>
      <c r="C34" s="235" t="s">
        <v>149</v>
      </c>
      <c r="D34" s="236" t="s">
        <v>41</v>
      </c>
      <c r="E34" s="237">
        <v>30493</v>
      </c>
      <c r="F34" s="238" t="s">
        <v>320</v>
      </c>
      <c r="G34" s="238">
        <v>87</v>
      </c>
      <c r="H34" s="147"/>
      <c r="I34" s="132">
        <f t="shared" si="0"/>
        <v>87</v>
      </c>
      <c r="J34" s="133" t="str">
        <f t="shared" si="1"/>
        <v>Tốt</v>
      </c>
      <c r="K34" s="142"/>
      <c r="N34" s="148"/>
    </row>
    <row r="35" spans="1:11" s="104" customFormat="1" ht="18.75" customHeight="1">
      <c r="A35" s="134">
        <v>25</v>
      </c>
      <c r="B35" s="234">
        <v>2327521079</v>
      </c>
      <c r="C35" s="235" t="s">
        <v>327</v>
      </c>
      <c r="D35" s="236" t="s">
        <v>41</v>
      </c>
      <c r="E35" s="237">
        <v>34457</v>
      </c>
      <c r="F35" s="238" t="s">
        <v>320</v>
      </c>
      <c r="G35" s="238">
        <v>90</v>
      </c>
      <c r="H35" s="141"/>
      <c r="I35" s="132">
        <f t="shared" si="0"/>
        <v>90</v>
      </c>
      <c r="J35" s="133" t="str">
        <f t="shared" si="1"/>
        <v>X.Sắc</v>
      </c>
      <c r="K35" s="142"/>
    </row>
    <row r="36" spans="1:11" s="104" customFormat="1" ht="18.75" customHeight="1">
      <c r="A36" s="124">
        <v>26</v>
      </c>
      <c r="B36" s="234">
        <v>2326521080</v>
      </c>
      <c r="C36" s="235" t="s">
        <v>151</v>
      </c>
      <c r="D36" s="236" t="s">
        <v>298</v>
      </c>
      <c r="E36" s="237">
        <v>34103</v>
      </c>
      <c r="F36" s="238" t="s">
        <v>320</v>
      </c>
      <c r="G36" s="238">
        <v>88</v>
      </c>
      <c r="H36" s="141"/>
      <c r="I36" s="132">
        <f t="shared" si="0"/>
        <v>88</v>
      </c>
      <c r="J36" s="133" t="str">
        <f t="shared" si="1"/>
        <v>Tốt</v>
      </c>
      <c r="K36" s="142"/>
    </row>
    <row r="37" spans="1:11" s="104" customFormat="1" ht="18.75" customHeight="1">
      <c r="A37" s="134">
        <v>27</v>
      </c>
      <c r="B37" s="234">
        <v>2226521153</v>
      </c>
      <c r="C37" s="235" t="s">
        <v>328</v>
      </c>
      <c r="D37" s="236" t="s">
        <v>44</v>
      </c>
      <c r="E37" s="237">
        <v>33970</v>
      </c>
      <c r="F37" s="238" t="s">
        <v>320</v>
      </c>
      <c r="G37" s="239">
        <v>90</v>
      </c>
      <c r="H37" s="141"/>
      <c r="I37" s="132">
        <f t="shared" si="0"/>
        <v>90</v>
      </c>
      <c r="J37" s="133" t="str">
        <f t="shared" si="1"/>
        <v>X.Sắc</v>
      </c>
      <c r="K37" s="142"/>
    </row>
    <row r="38" spans="1:11" s="104" customFormat="1" ht="18.75" customHeight="1">
      <c r="A38" s="134">
        <v>28</v>
      </c>
      <c r="B38" s="234">
        <v>2326521090</v>
      </c>
      <c r="C38" s="235" t="s">
        <v>134</v>
      </c>
      <c r="D38" s="236" t="s">
        <v>304</v>
      </c>
      <c r="E38" s="237">
        <v>35391</v>
      </c>
      <c r="F38" s="238" t="s">
        <v>320</v>
      </c>
      <c r="G38" s="239">
        <v>86</v>
      </c>
      <c r="H38" s="141"/>
      <c r="I38" s="132">
        <f t="shared" si="0"/>
        <v>86</v>
      </c>
      <c r="J38" s="133" t="str">
        <f t="shared" si="1"/>
        <v>Tốt</v>
      </c>
      <c r="K38" s="142"/>
    </row>
    <row r="39" spans="1:11" s="104" customFormat="1" ht="18.75" customHeight="1">
      <c r="A39" s="124">
        <v>29</v>
      </c>
      <c r="B39" s="234">
        <v>2326521096</v>
      </c>
      <c r="C39" s="235" t="s">
        <v>142</v>
      </c>
      <c r="D39" s="236" t="s">
        <v>45</v>
      </c>
      <c r="E39" s="237">
        <v>33012</v>
      </c>
      <c r="F39" s="238" t="s">
        <v>320</v>
      </c>
      <c r="G39" s="239">
        <v>87</v>
      </c>
      <c r="H39" s="141"/>
      <c r="I39" s="132">
        <f t="shared" si="0"/>
        <v>87</v>
      </c>
      <c r="J39" s="133" t="str">
        <f t="shared" si="1"/>
        <v>Tốt</v>
      </c>
      <c r="K39" s="142"/>
    </row>
    <row r="40" spans="1:11" s="104" customFormat="1" ht="18.75" customHeight="1">
      <c r="A40" s="134">
        <v>30</v>
      </c>
      <c r="B40" s="234">
        <v>2326521095</v>
      </c>
      <c r="C40" s="235" t="s">
        <v>111</v>
      </c>
      <c r="D40" s="240" t="s">
        <v>45</v>
      </c>
      <c r="E40" s="237">
        <v>33496</v>
      </c>
      <c r="F40" s="238" t="s">
        <v>320</v>
      </c>
      <c r="G40" s="239">
        <v>90</v>
      </c>
      <c r="H40" s="141"/>
      <c r="I40" s="132">
        <f t="shared" si="0"/>
        <v>90</v>
      </c>
      <c r="J40" s="133" t="str">
        <f t="shared" si="1"/>
        <v>X.Sắc</v>
      </c>
      <c r="K40" s="142"/>
    </row>
    <row r="41" spans="1:11" s="104" customFormat="1" ht="18.75" customHeight="1">
      <c r="A41" s="124">
        <v>31</v>
      </c>
      <c r="B41" s="234">
        <v>2326521112</v>
      </c>
      <c r="C41" s="235" t="s">
        <v>168</v>
      </c>
      <c r="D41" s="236" t="s">
        <v>47</v>
      </c>
      <c r="E41" s="237" t="s">
        <v>331</v>
      </c>
      <c r="F41" s="238" t="s">
        <v>320</v>
      </c>
      <c r="G41" s="239">
        <v>87</v>
      </c>
      <c r="H41" s="141"/>
      <c r="I41" s="132">
        <f t="shared" si="0"/>
        <v>87</v>
      </c>
      <c r="J41" s="133" t="str">
        <f t="shared" si="1"/>
        <v>Tốt</v>
      </c>
      <c r="K41" s="142"/>
    </row>
    <row r="42" spans="1:11" s="104" customFormat="1" ht="18.75" customHeight="1">
      <c r="A42" s="134">
        <v>32</v>
      </c>
      <c r="B42" s="234">
        <v>2326521113</v>
      </c>
      <c r="C42" s="235" t="s">
        <v>134</v>
      </c>
      <c r="D42" s="236" t="s">
        <v>310</v>
      </c>
      <c r="E42" s="237">
        <v>33364</v>
      </c>
      <c r="F42" s="238" t="s">
        <v>320</v>
      </c>
      <c r="G42" s="238">
        <v>90</v>
      </c>
      <c r="H42" s="141"/>
      <c r="I42" s="132">
        <f t="shared" si="0"/>
        <v>90</v>
      </c>
      <c r="J42" s="133" t="str">
        <f t="shared" si="1"/>
        <v>X.Sắc</v>
      </c>
      <c r="K42" s="142"/>
    </row>
    <row r="43" spans="1:11" s="104" customFormat="1" ht="18.75" customHeight="1">
      <c r="A43" s="134">
        <v>33</v>
      </c>
      <c r="B43" s="234">
        <v>2327521114</v>
      </c>
      <c r="C43" s="235" t="s">
        <v>169</v>
      </c>
      <c r="D43" s="236" t="s">
        <v>311</v>
      </c>
      <c r="E43" s="237">
        <v>34262</v>
      </c>
      <c r="F43" s="238" t="s">
        <v>320</v>
      </c>
      <c r="G43" s="238">
        <v>87</v>
      </c>
      <c r="H43" s="141"/>
      <c r="I43" s="132">
        <f t="shared" si="0"/>
        <v>87</v>
      </c>
      <c r="J43" s="133" t="str">
        <f t="shared" si="1"/>
        <v>Tốt</v>
      </c>
      <c r="K43" s="142"/>
    </row>
    <row r="44" spans="1:11" s="104" customFormat="1" ht="18.75" customHeight="1">
      <c r="A44" s="124">
        <v>34</v>
      </c>
      <c r="B44" s="234">
        <v>2326521098</v>
      </c>
      <c r="C44" s="235" t="s">
        <v>31</v>
      </c>
      <c r="D44" s="236" t="s">
        <v>306</v>
      </c>
      <c r="E44" s="237">
        <v>30389</v>
      </c>
      <c r="F44" s="238" t="s">
        <v>320</v>
      </c>
      <c r="G44" s="238">
        <v>85</v>
      </c>
      <c r="H44" s="141"/>
      <c r="I44" s="132">
        <f t="shared" si="0"/>
        <v>85</v>
      </c>
      <c r="J44" s="133" t="str">
        <f t="shared" si="1"/>
        <v>Tốt</v>
      </c>
      <c r="K44" s="142"/>
    </row>
    <row r="45" spans="1:11" s="104" customFormat="1" ht="18.75" customHeight="1">
      <c r="A45" s="134">
        <v>35</v>
      </c>
      <c r="B45" s="234">
        <v>2326521101</v>
      </c>
      <c r="C45" s="235" t="s">
        <v>74</v>
      </c>
      <c r="D45" s="236" t="s">
        <v>48</v>
      </c>
      <c r="E45" s="237">
        <v>32766</v>
      </c>
      <c r="F45" s="238" t="s">
        <v>320</v>
      </c>
      <c r="G45" s="238">
        <v>90</v>
      </c>
      <c r="H45" s="141"/>
      <c r="I45" s="132">
        <f t="shared" si="0"/>
        <v>90</v>
      </c>
      <c r="J45" s="133" t="str">
        <f t="shared" si="1"/>
        <v>X.Sắc</v>
      </c>
      <c r="K45" s="142"/>
    </row>
    <row r="46" spans="1:11" s="104" customFormat="1" ht="18.75" customHeight="1">
      <c r="A46" s="124">
        <v>36</v>
      </c>
      <c r="B46" s="234">
        <v>2327521103</v>
      </c>
      <c r="C46" s="235" t="s">
        <v>163</v>
      </c>
      <c r="D46" s="236" t="s">
        <v>307</v>
      </c>
      <c r="E46" s="237">
        <v>32830</v>
      </c>
      <c r="F46" s="238" t="s">
        <v>320</v>
      </c>
      <c r="G46" s="238">
        <v>87</v>
      </c>
      <c r="H46" s="141"/>
      <c r="I46" s="132">
        <f t="shared" si="0"/>
        <v>87</v>
      </c>
      <c r="J46" s="133" t="str">
        <f t="shared" si="1"/>
        <v>Tốt</v>
      </c>
      <c r="K46" s="142"/>
    </row>
    <row r="47" spans="1:11" s="104" customFormat="1" ht="18.75" customHeight="1">
      <c r="A47" s="134">
        <v>37</v>
      </c>
      <c r="B47" s="234">
        <v>2326521111</v>
      </c>
      <c r="C47" s="235" t="s">
        <v>162</v>
      </c>
      <c r="D47" s="236" t="s">
        <v>309</v>
      </c>
      <c r="E47" s="237">
        <v>34473</v>
      </c>
      <c r="F47" s="238" t="s">
        <v>320</v>
      </c>
      <c r="G47" s="238">
        <v>87</v>
      </c>
      <c r="H47" s="141"/>
      <c r="I47" s="132">
        <f t="shared" si="0"/>
        <v>87</v>
      </c>
      <c r="J47" s="133" t="str">
        <f t="shared" si="1"/>
        <v>Tốt</v>
      </c>
      <c r="K47" s="142"/>
    </row>
    <row r="48" spans="1:11" s="104" customFormat="1" ht="18.75" customHeight="1">
      <c r="A48" s="134">
        <v>38</v>
      </c>
      <c r="B48" s="234">
        <v>2326521097</v>
      </c>
      <c r="C48" s="241" t="s">
        <v>160</v>
      </c>
      <c r="D48" s="242" t="s">
        <v>306</v>
      </c>
      <c r="E48" s="237">
        <v>34231</v>
      </c>
      <c r="F48" s="238" t="s">
        <v>320</v>
      </c>
      <c r="G48" s="238">
        <v>90</v>
      </c>
      <c r="H48" s="145"/>
      <c r="I48" s="132">
        <f t="shared" si="0"/>
        <v>90</v>
      </c>
      <c r="J48" s="133" t="str">
        <f t="shared" si="1"/>
        <v>X.Sắc</v>
      </c>
      <c r="K48" s="150"/>
    </row>
    <row r="49" spans="1:11" s="104" customFormat="1" ht="18.75" customHeight="1">
      <c r="A49" s="124">
        <v>39</v>
      </c>
      <c r="B49" s="234">
        <v>2326521117</v>
      </c>
      <c r="C49" s="235" t="s">
        <v>74</v>
      </c>
      <c r="D49" s="236" t="s">
        <v>20</v>
      </c>
      <c r="E49" s="237">
        <v>35009</v>
      </c>
      <c r="F49" s="238" t="s">
        <v>320</v>
      </c>
      <c r="G49" s="238">
        <v>87</v>
      </c>
      <c r="H49" s="141"/>
      <c r="I49" s="132">
        <f t="shared" si="0"/>
        <v>87</v>
      </c>
      <c r="J49" s="133" t="str">
        <f t="shared" si="1"/>
        <v>Tốt</v>
      </c>
      <c r="K49" s="142"/>
    </row>
    <row r="50" spans="1:11" s="104" customFormat="1" ht="18.75" customHeight="1">
      <c r="A50" s="134">
        <v>40</v>
      </c>
      <c r="B50" s="234">
        <v>2326521120</v>
      </c>
      <c r="C50" s="235" t="s">
        <v>332</v>
      </c>
      <c r="D50" s="236" t="s">
        <v>20</v>
      </c>
      <c r="E50" s="237">
        <v>34387</v>
      </c>
      <c r="F50" s="238" t="s">
        <v>320</v>
      </c>
      <c r="G50" s="238">
        <v>85</v>
      </c>
      <c r="H50" s="141"/>
      <c r="I50" s="132">
        <f t="shared" si="0"/>
        <v>85</v>
      </c>
      <c r="J50" s="133" t="str">
        <f t="shared" si="1"/>
        <v>Tốt</v>
      </c>
      <c r="K50" s="142"/>
    </row>
    <row r="51" spans="1:11" s="104" customFormat="1" ht="18.75" customHeight="1">
      <c r="A51" s="124">
        <v>41</v>
      </c>
      <c r="B51" s="234">
        <v>2326521115</v>
      </c>
      <c r="C51" s="235" t="s">
        <v>333</v>
      </c>
      <c r="D51" s="236" t="s">
        <v>20</v>
      </c>
      <c r="E51" s="237">
        <v>34937</v>
      </c>
      <c r="F51" s="238" t="s">
        <v>320</v>
      </c>
      <c r="G51" s="238">
        <v>86</v>
      </c>
      <c r="H51" s="141"/>
      <c r="I51" s="132">
        <f t="shared" si="0"/>
        <v>86</v>
      </c>
      <c r="J51" s="133" t="str">
        <f t="shared" si="1"/>
        <v>Tốt</v>
      </c>
      <c r="K51" s="155"/>
    </row>
    <row r="52" spans="1:11" s="104" customFormat="1" ht="18.75" customHeight="1">
      <c r="A52" s="134">
        <v>42</v>
      </c>
      <c r="B52" s="243">
        <v>2327521124</v>
      </c>
      <c r="C52" s="244" t="s">
        <v>174</v>
      </c>
      <c r="D52" s="245" t="s">
        <v>312</v>
      </c>
      <c r="E52" s="246">
        <v>30548</v>
      </c>
      <c r="F52" s="239" t="s">
        <v>320</v>
      </c>
      <c r="G52" s="239">
        <v>85</v>
      </c>
      <c r="H52" s="141"/>
      <c r="I52" s="132">
        <f t="shared" si="0"/>
        <v>85</v>
      </c>
      <c r="J52" s="133" t="str">
        <f t="shared" si="1"/>
        <v>Tốt</v>
      </c>
      <c r="K52" s="142"/>
    </row>
    <row r="53" spans="1:11" s="104" customFormat="1" ht="18.75" customHeight="1">
      <c r="A53" s="134">
        <v>43</v>
      </c>
      <c r="B53" s="247">
        <v>2326521130</v>
      </c>
      <c r="C53" s="248" t="s">
        <v>180</v>
      </c>
      <c r="D53" s="249" t="s">
        <v>54</v>
      </c>
      <c r="E53" s="250">
        <v>33989</v>
      </c>
      <c r="F53" s="239" t="s">
        <v>320</v>
      </c>
      <c r="G53" s="239">
        <v>87</v>
      </c>
      <c r="H53" s="141"/>
      <c r="I53" s="132">
        <f t="shared" si="0"/>
        <v>87</v>
      </c>
      <c r="J53" s="133" t="str">
        <f t="shared" si="1"/>
        <v>Tốt</v>
      </c>
      <c r="K53" s="142"/>
    </row>
    <row r="54" spans="1:11" s="104" customFormat="1" ht="18.75" customHeight="1">
      <c r="A54" s="124">
        <v>44</v>
      </c>
      <c r="B54" s="234">
        <v>2326521126</v>
      </c>
      <c r="C54" s="235" t="s">
        <v>334</v>
      </c>
      <c r="D54" s="236" t="s">
        <v>73</v>
      </c>
      <c r="E54" s="237">
        <v>34661</v>
      </c>
      <c r="F54" s="238" t="s">
        <v>320</v>
      </c>
      <c r="G54" s="238">
        <v>90</v>
      </c>
      <c r="H54" s="161"/>
      <c r="I54" s="132">
        <f>AVERAGE(G54:H54)</f>
        <v>90</v>
      </c>
      <c r="J54" s="133" t="str">
        <f t="shared" si="1"/>
        <v>X.Sắc</v>
      </c>
      <c r="K54" s="161"/>
    </row>
    <row r="55" spans="1:11" s="104" customFormat="1" ht="18.75" customHeight="1">
      <c r="A55" s="134">
        <v>45</v>
      </c>
      <c r="B55" s="234">
        <v>2326521127</v>
      </c>
      <c r="C55" s="235" t="s">
        <v>335</v>
      </c>
      <c r="D55" s="236" t="s">
        <v>53</v>
      </c>
      <c r="E55" s="237">
        <v>33012</v>
      </c>
      <c r="F55" s="238" t="s">
        <v>320</v>
      </c>
      <c r="G55" s="238">
        <v>87</v>
      </c>
      <c r="H55" s="161"/>
      <c r="I55" s="132">
        <f aca="true" t="shared" si="2" ref="I55:I105">AVERAGE(G55:H55)</f>
        <v>87</v>
      </c>
      <c r="J55" s="133" t="str">
        <f t="shared" si="1"/>
        <v>Tốt</v>
      </c>
      <c r="K55" s="155"/>
    </row>
    <row r="56" spans="1:11" s="104" customFormat="1" ht="18.75" customHeight="1">
      <c r="A56" s="124">
        <v>46</v>
      </c>
      <c r="B56" s="251">
        <v>2226521167</v>
      </c>
      <c r="C56" s="4" t="s">
        <v>51</v>
      </c>
      <c r="D56" s="4" t="s">
        <v>19</v>
      </c>
      <c r="E56" s="4"/>
      <c r="F56" s="252" t="s">
        <v>320</v>
      </c>
      <c r="G56" s="253">
        <v>87</v>
      </c>
      <c r="H56" s="161"/>
      <c r="I56" s="132">
        <f t="shared" si="2"/>
        <v>87</v>
      </c>
      <c r="J56" s="133" t="str">
        <f t="shared" si="1"/>
        <v>Tốt</v>
      </c>
      <c r="K56" s="161"/>
    </row>
    <row r="57" spans="1:11" s="104" customFormat="1" ht="18.75" customHeight="1">
      <c r="A57" s="134">
        <v>47</v>
      </c>
      <c r="B57" s="234">
        <v>2326521013</v>
      </c>
      <c r="C57" s="241" t="s">
        <v>114</v>
      </c>
      <c r="D57" s="242" t="s">
        <v>21</v>
      </c>
      <c r="E57" s="237">
        <v>34944</v>
      </c>
      <c r="F57" s="238" t="s">
        <v>315</v>
      </c>
      <c r="G57" s="254">
        <v>87</v>
      </c>
      <c r="H57" s="161"/>
      <c r="I57" s="132">
        <f t="shared" si="2"/>
        <v>87</v>
      </c>
      <c r="J57" s="133" t="str">
        <f t="shared" si="1"/>
        <v>Tốt</v>
      </c>
      <c r="K57" s="161"/>
    </row>
    <row r="58" spans="1:11" s="104" customFormat="1" ht="18.75" customHeight="1">
      <c r="A58" s="134">
        <v>48</v>
      </c>
      <c r="B58" s="243">
        <v>2326521014</v>
      </c>
      <c r="C58" s="244" t="s">
        <v>17</v>
      </c>
      <c r="D58" s="245" t="s">
        <v>278</v>
      </c>
      <c r="E58" s="246">
        <v>34528</v>
      </c>
      <c r="F58" s="239" t="s">
        <v>315</v>
      </c>
      <c r="G58" s="254">
        <v>85</v>
      </c>
      <c r="H58" s="161"/>
      <c r="I58" s="132">
        <f t="shared" si="2"/>
        <v>85</v>
      </c>
      <c r="J58" s="133" t="str">
        <f t="shared" si="1"/>
        <v>Tốt</v>
      </c>
      <c r="K58" s="161"/>
    </row>
    <row r="59" spans="1:11" s="104" customFormat="1" ht="18.75" customHeight="1">
      <c r="A59" s="124">
        <v>49</v>
      </c>
      <c r="B59" s="234">
        <v>2327521016</v>
      </c>
      <c r="C59" s="241" t="s">
        <v>116</v>
      </c>
      <c r="D59" s="242" t="s">
        <v>279</v>
      </c>
      <c r="E59" s="237">
        <v>34616</v>
      </c>
      <c r="F59" s="238" t="s">
        <v>315</v>
      </c>
      <c r="G59" s="254">
        <v>75</v>
      </c>
      <c r="H59" s="161"/>
      <c r="I59" s="132">
        <f t="shared" si="2"/>
        <v>75</v>
      </c>
      <c r="J59" s="133" t="str">
        <f t="shared" si="1"/>
        <v>Khá</v>
      </c>
      <c r="K59" s="161"/>
    </row>
    <row r="60" spans="1:11" s="104" customFormat="1" ht="18.75" customHeight="1">
      <c r="A60" s="134">
        <v>50</v>
      </c>
      <c r="B60" s="234">
        <v>2326521022</v>
      </c>
      <c r="C60" s="241" t="s">
        <v>31</v>
      </c>
      <c r="D60" s="242" t="s">
        <v>281</v>
      </c>
      <c r="E60" s="237">
        <v>33832</v>
      </c>
      <c r="F60" s="238" t="s">
        <v>315</v>
      </c>
      <c r="G60" s="254">
        <v>87</v>
      </c>
      <c r="H60" s="161"/>
      <c r="I60" s="132">
        <f t="shared" si="2"/>
        <v>87</v>
      </c>
      <c r="J60" s="133" t="str">
        <f t="shared" si="1"/>
        <v>Tốt</v>
      </c>
      <c r="K60" s="161"/>
    </row>
    <row r="61" spans="1:13" s="262" customFormat="1" ht="15.75">
      <c r="A61" s="78">
        <v>54</v>
      </c>
      <c r="B61" s="277">
        <v>2326521024</v>
      </c>
      <c r="C61" s="92" t="s">
        <v>337</v>
      </c>
      <c r="D61" s="93" t="s">
        <v>25</v>
      </c>
      <c r="E61" s="94">
        <v>34474</v>
      </c>
      <c r="F61" s="95" t="s">
        <v>315</v>
      </c>
      <c r="G61" s="96">
        <v>60</v>
      </c>
      <c r="H61" s="278"/>
      <c r="I61" s="86">
        <f t="shared" si="2"/>
        <v>60</v>
      </c>
      <c r="J61" s="87" t="str">
        <f t="shared" si="1"/>
        <v>T.Bình</v>
      </c>
      <c r="K61" s="96"/>
      <c r="M61" s="276" t="s">
        <v>367</v>
      </c>
    </row>
    <row r="62" spans="1:11" s="104" customFormat="1" ht="18.75" customHeight="1">
      <c r="A62" s="124">
        <v>51</v>
      </c>
      <c r="B62" s="234">
        <v>2326521026</v>
      </c>
      <c r="C62" s="241" t="s">
        <v>120</v>
      </c>
      <c r="D62" s="242" t="s">
        <v>283</v>
      </c>
      <c r="E62" s="237">
        <v>34023</v>
      </c>
      <c r="F62" s="238" t="s">
        <v>315</v>
      </c>
      <c r="G62" s="254">
        <v>90</v>
      </c>
      <c r="H62" s="161"/>
      <c r="I62" s="132">
        <f t="shared" si="2"/>
        <v>90</v>
      </c>
      <c r="J62" s="133" t="str">
        <f t="shared" si="1"/>
        <v>X.Sắc</v>
      </c>
      <c r="K62" s="161"/>
    </row>
    <row r="63" spans="1:11" s="104" customFormat="1" ht="18.75" customHeight="1">
      <c r="A63" s="134">
        <v>52</v>
      </c>
      <c r="B63" s="234">
        <v>2326521018</v>
      </c>
      <c r="C63" s="241" t="s">
        <v>117</v>
      </c>
      <c r="D63" s="242" t="s">
        <v>280</v>
      </c>
      <c r="E63" s="237">
        <v>34693</v>
      </c>
      <c r="F63" s="238" t="s">
        <v>315</v>
      </c>
      <c r="G63" s="254">
        <v>70</v>
      </c>
      <c r="H63" s="161"/>
      <c r="I63" s="132">
        <f t="shared" si="2"/>
        <v>70</v>
      </c>
      <c r="J63" s="133" t="str">
        <f t="shared" si="1"/>
        <v>Khá</v>
      </c>
      <c r="K63" s="161"/>
    </row>
    <row r="64" spans="1:11" s="104" customFormat="1" ht="18.75" customHeight="1">
      <c r="A64" s="134">
        <v>53</v>
      </c>
      <c r="B64" s="234">
        <v>2326521023</v>
      </c>
      <c r="C64" s="241" t="s">
        <v>118</v>
      </c>
      <c r="D64" s="242" t="s">
        <v>282</v>
      </c>
      <c r="E64" s="237">
        <v>34294</v>
      </c>
      <c r="F64" s="238" t="s">
        <v>315</v>
      </c>
      <c r="G64" s="254">
        <v>85</v>
      </c>
      <c r="H64" s="161"/>
      <c r="I64" s="132">
        <f t="shared" si="2"/>
        <v>85</v>
      </c>
      <c r="J64" s="133" t="str">
        <f t="shared" si="1"/>
        <v>Tốt</v>
      </c>
      <c r="K64" s="161"/>
    </row>
    <row r="65" spans="1:11" s="104" customFormat="1" ht="18.75" customHeight="1">
      <c r="A65" s="124">
        <v>54</v>
      </c>
      <c r="B65" s="234">
        <v>2326521027</v>
      </c>
      <c r="C65" s="241" t="s">
        <v>121</v>
      </c>
      <c r="D65" s="242" t="s">
        <v>28</v>
      </c>
      <c r="E65" s="237">
        <v>34852</v>
      </c>
      <c r="F65" s="238" t="s">
        <v>315</v>
      </c>
      <c r="G65" s="238">
        <v>87</v>
      </c>
      <c r="H65" s="161"/>
      <c r="I65" s="132">
        <f t="shared" si="2"/>
        <v>87</v>
      </c>
      <c r="J65" s="133" t="str">
        <f t="shared" si="1"/>
        <v>Tốt</v>
      </c>
      <c r="K65" s="161"/>
    </row>
    <row r="66" spans="1:11" s="104" customFormat="1" ht="18.75" customHeight="1">
      <c r="A66" s="134">
        <v>55</v>
      </c>
      <c r="B66" s="234">
        <v>2326521031</v>
      </c>
      <c r="C66" s="241" t="s">
        <v>122</v>
      </c>
      <c r="D66" s="242" t="s">
        <v>284</v>
      </c>
      <c r="E66" s="237">
        <v>33894</v>
      </c>
      <c r="F66" s="238" t="s">
        <v>315</v>
      </c>
      <c r="G66" s="238">
        <v>77</v>
      </c>
      <c r="H66" s="161"/>
      <c r="I66" s="132">
        <f t="shared" si="2"/>
        <v>77</v>
      </c>
      <c r="J66" s="133" t="str">
        <f t="shared" si="1"/>
        <v>Khá</v>
      </c>
      <c r="K66" s="161"/>
    </row>
    <row r="67" spans="1:11" s="104" customFormat="1" ht="18.75" customHeight="1">
      <c r="A67" s="124">
        <v>56</v>
      </c>
      <c r="B67" s="234">
        <v>2326521033</v>
      </c>
      <c r="C67" s="241" t="s">
        <v>113</v>
      </c>
      <c r="D67" s="242" t="s">
        <v>284</v>
      </c>
      <c r="E67" s="237">
        <v>32924</v>
      </c>
      <c r="F67" s="238" t="s">
        <v>315</v>
      </c>
      <c r="G67" s="238">
        <v>85</v>
      </c>
      <c r="H67" s="161"/>
      <c r="I67" s="132">
        <f t="shared" si="2"/>
        <v>85</v>
      </c>
      <c r="J67" s="133" t="str">
        <f t="shared" si="1"/>
        <v>Tốt</v>
      </c>
      <c r="K67" s="161"/>
    </row>
    <row r="68" spans="1:11" s="104" customFormat="1" ht="18.75" customHeight="1">
      <c r="A68" s="134">
        <v>57</v>
      </c>
      <c r="B68" s="234">
        <v>2326521029</v>
      </c>
      <c r="C68" s="241" t="s">
        <v>31</v>
      </c>
      <c r="D68" s="242" t="s">
        <v>14</v>
      </c>
      <c r="E68" s="237">
        <v>32957</v>
      </c>
      <c r="F68" s="238" t="s">
        <v>315</v>
      </c>
      <c r="G68" s="238">
        <v>87</v>
      </c>
      <c r="H68" s="161"/>
      <c r="I68" s="132">
        <f t="shared" si="2"/>
        <v>87</v>
      </c>
      <c r="J68" s="133" t="str">
        <f t="shared" si="1"/>
        <v>Tốt</v>
      </c>
      <c r="K68" s="161"/>
    </row>
    <row r="69" spans="1:11" s="104" customFormat="1" ht="18.75" customHeight="1">
      <c r="A69" s="134">
        <v>58</v>
      </c>
      <c r="B69" s="234">
        <v>2326521039</v>
      </c>
      <c r="C69" s="241" t="s">
        <v>128</v>
      </c>
      <c r="D69" s="242" t="s">
        <v>15</v>
      </c>
      <c r="E69" s="237">
        <v>34751</v>
      </c>
      <c r="F69" s="238" t="s">
        <v>315</v>
      </c>
      <c r="G69" s="238">
        <v>87</v>
      </c>
      <c r="H69" s="145"/>
      <c r="I69" s="132">
        <f t="shared" si="2"/>
        <v>87</v>
      </c>
      <c r="J69" s="133" t="str">
        <f t="shared" si="1"/>
        <v>Tốt</v>
      </c>
      <c r="K69" s="162"/>
    </row>
    <row r="70" spans="1:11" s="104" customFormat="1" ht="18.75" customHeight="1">
      <c r="A70" s="124">
        <v>59</v>
      </c>
      <c r="B70" s="234">
        <v>2326521045</v>
      </c>
      <c r="C70" s="241" t="s">
        <v>46</v>
      </c>
      <c r="D70" s="242" t="s">
        <v>289</v>
      </c>
      <c r="E70" s="237">
        <v>34735</v>
      </c>
      <c r="F70" s="238" t="s">
        <v>315</v>
      </c>
      <c r="G70" s="238">
        <v>85</v>
      </c>
      <c r="H70" s="163"/>
      <c r="I70" s="132">
        <f t="shared" si="2"/>
        <v>85</v>
      </c>
      <c r="J70" s="133" t="str">
        <f t="shared" si="1"/>
        <v>Tốt</v>
      </c>
      <c r="K70" s="161"/>
    </row>
    <row r="71" spans="1:11" s="104" customFormat="1" ht="18.75" customHeight="1">
      <c r="A71" s="134">
        <v>60</v>
      </c>
      <c r="B71" s="234">
        <v>2327521048</v>
      </c>
      <c r="C71" s="241" t="s">
        <v>133</v>
      </c>
      <c r="D71" s="242" t="s">
        <v>290</v>
      </c>
      <c r="E71" s="237">
        <v>34316</v>
      </c>
      <c r="F71" s="238" t="s">
        <v>315</v>
      </c>
      <c r="G71" s="238">
        <v>80</v>
      </c>
      <c r="H71" s="163"/>
      <c r="I71" s="132">
        <f t="shared" si="2"/>
        <v>80</v>
      </c>
      <c r="J71" s="133" t="str">
        <f t="shared" si="1"/>
        <v>Tốt</v>
      </c>
      <c r="K71" s="161"/>
    </row>
    <row r="72" spans="1:11" s="104" customFormat="1" ht="18.75" customHeight="1">
      <c r="A72" s="124">
        <v>61</v>
      </c>
      <c r="B72" s="234">
        <v>2326521052</v>
      </c>
      <c r="C72" s="241" t="s">
        <v>134</v>
      </c>
      <c r="D72" s="242" t="s">
        <v>29</v>
      </c>
      <c r="E72" s="237">
        <v>34724</v>
      </c>
      <c r="F72" s="238" t="s">
        <v>315</v>
      </c>
      <c r="G72" s="238">
        <v>85</v>
      </c>
      <c r="H72" s="163"/>
      <c r="I72" s="132">
        <f t="shared" si="2"/>
        <v>85</v>
      </c>
      <c r="J72" s="133" t="str">
        <f t="shared" si="1"/>
        <v>Tốt</v>
      </c>
      <c r="K72" s="161"/>
    </row>
    <row r="73" spans="1:11" s="104" customFormat="1" ht="18.75" customHeight="1">
      <c r="A73" s="134">
        <v>62</v>
      </c>
      <c r="B73" s="234">
        <v>2326521046</v>
      </c>
      <c r="C73" s="241" t="s">
        <v>130</v>
      </c>
      <c r="D73" s="242" t="s">
        <v>30</v>
      </c>
      <c r="E73" s="237">
        <v>34869</v>
      </c>
      <c r="F73" s="238" t="s">
        <v>315</v>
      </c>
      <c r="G73" s="238">
        <v>70</v>
      </c>
      <c r="H73" s="163"/>
      <c r="I73" s="132">
        <f t="shared" si="2"/>
        <v>70</v>
      </c>
      <c r="J73" s="133" t="str">
        <f t="shared" si="1"/>
        <v>Khá</v>
      </c>
      <c r="K73" s="161"/>
    </row>
    <row r="74" spans="1:11" s="104" customFormat="1" ht="18.75" customHeight="1">
      <c r="A74" s="134">
        <v>63</v>
      </c>
      <c r="B74" s="234">
        <v>2327521054</v>
      </c>
      <c r="C74" s="241" t="s">
        <v>136</v>
      </c>
      <c r="D74" s="242" t="s">
        <v>292</v>
      </c>
      <c r="E74" s="237">
        <v>34978</v>
      </c>
      <c r="F74" s="238" t="s">
        <v>315</v>
      </c>
      <c r="G74" s="238">
        <v>85</v>
      </c>
      <c r="H74" s="163"/>
      <c r="I74" s="132">
        <f t="shared" si="2"/>
        <v>85</v>
      </c>
      <c r="J74" s="133" t="str">
        <f t="shared" si="1"/>
        <v>Tốt</v>
      </c>
      <c r="K74" s="161"/>
    </row>
    <row r="75" spans="1:11" s="104" customFormat="1" ht="18.75" customHeight="1">
      <c r="A75" s="124">
        <v>64</v>
      </c>
      <c r="B75" s="234">
        <v>2326521058</v>
      </c>
      <c r="C75" s="241" t="s">
        <v>31</v>
      </c>
      <c r="D75" s="242" t="s">
        <v>33</v>
      </c>
      <c r="E75" s="237">
        <v>34621</v>
      </c>
      <c r="F75" s="238" t="s">
        <v>315</v>
      </c>
      <c r="G75" s="238">
        <v>70</v>
      </c>
      <c r="H75" s="163"/>
      <c r="I75" s="132">
        <f t="shared" si="2"/>
        <v>70</v>
      </c>
      <c r="J75" s="133" t="str">
        <f t="shared" si="1"/>
        <v>Khá</v>
      </c>
      <c r="K75" s="161"/>
    </row>
    <row r="76" spans="1:11" s="104" customFormat="1" ht="18.75" customHeight="1">
      <c r="A76" s="134">
        <v>65</v>
      </c>
      <c r="B76" s="234">
        <v>2326521060</v>
      </c>
      <c r="C76" s="241" t="s">
        <v>114</v>
      </c>
      <c r="D76" s="242" t="s">
        <v>75</v>
      </c>
      <c r="E76" s="237">
        <v>34501</v>
      </c>
      <c r="F76" s="238" t="s">
        <v>315</v>
      </c>
      <c r="G76" s="238">
        <v>87</v>
      </c>
      <c r="H76" s="163"/>
      <c r="I76" s="132">
        <f t="shared" si="2"/>
        <v>87</v>
      </c>
      <c r="J76" s="133" t="str">
        <f t="shared" si="1"/>
        <v>Tốt</v>
      </c>
      <c r="K76" s="161"/>
    </row>
    <row r="77" spans="1:11" s="104" customFormat="1" ht="18.75" customHeight="1">
      <c r="A77" s="124">
        <v>66</v>
      </c>
      <c r="B77" s="234">
        <v>2326521061</v>
      </c>
      <c r="C77" s="241" t="s">
        <v>138</v>
      </c>
      <c r="D77" s="242" t="s">
        <v>75</v>
      </c>
      <c r="E77" s="237">
        <v>34670</v>
      </c>
      <c r="F77" s="238" t="s">
        <v>315</v>
      </c>
      <c r="G77" s="238">
        <v>70</v>
      </c>
      <c r="H77" s="163"/>
      <c r="I77" s="132">
        <f t="shared" si="2"/>
        <v>70</v>
      </c>
      <c r="J77" s="133" t="str">
        <f aca="true" t="shared" si="3" ref="J77:J107">IF(I77&gt;=90,"X.Sắc",IF(I77&gt;=80,"Tốt",IF(I77&gt;=65,"Khá",IF(I77&gt;=50,"T.Bình",IF(I77&gt;=35,"Yếu","Kém")))))</f>
        <v>Khá</v>
      </c>
      <c r="K77" s="161"/>
    </row>
    <row r="78" spans="1:11" s="104" customFormat="1" ht="18.75" customHeight="1">
      <c r="A78" s="134">
        <v>67</v>
      </c>
      <c r="B78" s="234">
        <v>2326521063</v>
      </c>
      <c r="C78" s="241" t="s">
        <v>139</v>
      </c>
      <c r="D78" s="242" t="s">
        <v>36</v>
      </c>
      <c r="E78" s="237">
        <v>34851</v>
      </c>
      <c r="F78" s="238" t="s">
        <v>315</v>
      </c>
      <c r="G78" s="238">
        <v>85</v>
      </c>
      <c r="H78" s="163"/>
      <c r="I78" s="132">
        <f t="shared" si="2"/>
        <v>85</v>
      </c>
      <c r="J78" s="133" t="str">
        <f t="shared" si="3"/>
        <v>Tốt</v>
      </c>
      <c r="K78" s="161"/>
    </row>
    <row r="79" spans="1:11" s="104" customFormat="1" ht="18.75" customHeight="1">
      <c r="A79" s="134">
        <v>68</v>
      </c>
      <c r="B79" s="234">
        <v>2326521065</v>
      </c>
      <c r="C79" s="241" t="s">
        <v>141</v>
      </c>
      <c r="D79" s="242" t="s">
        <v>36</v>
      </c>
      <c r="E79" s="237">
        <v>34166</v>
      </c>
      <c r="F79" s="238" t="s">
        <v>315</v>
      </c>
      <c r="G79" s="238">
        <v>87</v>
      </c>
      <c r="H79" s="163"/>
      <c r="I79" s="132">
        <f t="shared" si="2"/>
        <v>87</v>
      </c>
      <c r="J79" s="133" t="str">
        <f t="shared" si="3"/>
        <v>Tốt</v>
      </c>
      <c r="K79" s="155"/>
    </row>
    <row r="80" spans="1:11" s="104" customFormat="1" ht="18.75" customHeight="1">
      <c r="A80" s="124">
        <v>69</v>
      </c>
      <c r="B80" s="234">
        <v>2326521066</v>
      </c>
      <c r="C80" s="241" t="s">
        <v>140</v>
      </c>
      <c r="D80" s="242" t="s">
        <v>36</v>
      </c>
      <c r="E80" s="237">
        <v>34444</v>
      </c>
      <c r="F80" s="238" t="s">
        <v>315</v>
      </c>
      <c r="G80" s="238">
        <v>87</v>
      </c>
      <c r="H80" s="163"/>
      <c r="I80" s="132">
        <f t="shared" si="2"/>
        <v>87</v>
      </c>
      <c r="J80" s="133" t="str">
        <f t="shared" si="3"/>
        <v>Tốt</v>
      </c>
      <c r="K80" s="161"/>
    </row>
    <row r="81" spans="1:11" s="104" customFormat="1" ht="18.75" customHeight="1">
      <c r="A81" s="134">
        <v>70</v>
      </c>
      <c r="B81" s="234">
        <v>2327521072</v>
      </c>
      <c r="C81" s="241" t="s">
        <v>145</v>
      </c>
      <c r="D81" s="242" t="s">
        <v>76</v>
      </c>
      <c r="E81" s="237">
        <v>34142</v>
      </c>
      <c r="F81" s="238" t="s">
        <v>315</v>
      </c>
      <c r="G81" s="238">
        <v>80</v>
      </c>
      <c r="H81" s="163"/>
      <c r="I81" s="132">
        <f t="shared" si="2"/>
        <v>80</v>
      </c>
      <c r="J81" s="133" t="str">
        <f t="shared" si="3"/>
        <v>Tốt</v>
      </c>
      <c r="K81" s="161"/>
    </row>
    <row r="82" spans="1:11" s="104" customFormat="1" ht="18.75" customHeight="1">
      <c r="A82" s="124">
        <v>71</v>
      </c>
      <c r="B82" s="243">
        <v>2326521077</v>
      </c>
      <c r="C82" s="244" t="s">
        <v>148</v>
      </c>
      <c r="D82" s="245" t="s">
        <v>297</v>
      </c>
      <c r="E82" s="246">
        <v>35425</v>
      </c>
      <c r="F82" s="239" t="s">
        <v>315</v>
      </c>
      <c r="G82" s="255">
        <v>70</v>
      </c>
      <c r="H82" s="163"/>
      <c r="I82" s="132">
        <f t="shared" si="2"/>
        <v>70</v>
      </c>
      <c r="J82" s="133" t="str">
        <f t="shared" si="3"/>
        <v>Khá</v>
      </c>
      <c r="K82" s="161"/>
    </row>
    <row r="83" spans="1:11" s="104" customFormat="1" ht="18.75" customHeight="1">
      <c r="A83" s="134">
        <v>72</v>
      </c>
      <c r="B83" s="274">
        <v>2226521531</v>
      </c>
      <c r="C83" s="270" t="s">
        <v>38</v>
      </c>
      <c r="D83" s="271" t="s">
        <v>39</v>
      </c>
      <c r="E83" s="272">
        <v>32430</v>
      </c>
      <c r="F83" s="41" t="s">
        <v>315</v>
      </c>
      <c r="G83" s="255">
        <v>60</v>
      </c>
      <c r="H83" s="163"/>
      <c r="I83" s="132">
        <f t="shared" si="2"/>
        <v>60</v>
      </c>
      <c r="J83" s="133" t="str">
        <f t="shared" si="3"/>
        <v>T.Bình</v>
      </c>
      <c r="K83" s="161"/>
    </row>
    <row r="84" spans="1:11" s="104" customFormat="1" ht="18.75" customHeight="1">
      <c r="A84" s="124">
        <v>73</v>
      </c>
      <c r="B84" s="234">
        <v>2326521075</v>
      </c>
      <c r="C84" s="241" t="s">
        <v>147</v>
      </c>
      <c r="D84" s="242" t="s">
        <v>40</v>
      </c>
      <c r="E84" s="237">
        <v>34831</v>
      </c>
      <c r="F84" s="238" t="s">
        <v>315</v>
      </c>
      <c r="G84" s="238">
        <v>87</v>
      </c>
      <c r="H84" s="163"/>
      <c r="I84" s="132">
        <f t="shared" si="2"/>
        <v>87</v>
      </c>
      <c r="J84" s="133" t="str">
        <f t="shared" si="3"/>
        <v>Tốt</v>
      </c>
      <c r="K84" s="161"/>
    </row>
    <row r="85" spans="1:11" s="104" customFormat="1" ht="18.75" customHeight="1">
      <c r="A85" s="134">
        <v>74</v>
      </c>
      <c r="B85" s="234">
        <v>2326521081</v>
      </c>
      <c r="C85" s="241" t="s">
        <v>38</v>
      </c>
      <c r="D85" s="242" t="s">
        <v>299</v>
      </c>
      <c r="E85" s="237">
        <v>34615</v>
      </c>
      <c r="F85" s="238" t="s">
        <v>315</v>
      </c>
      <c r="G85" s="238">
        <v>90</v>
      </c>
      <c r="H85" s="163"/>
      <c r="I85" s="132">
        <f t="shared" si="2"/>
        <v>90</v>
      </c>
      <c r="J85" s="133" t="str">
        <f t="shared" si="3"/>
        <v>X.Sắc</v>
      </c>
      <c r="K85" s="161"/>
    </row>
    <row r="86" spans="1:11" s="164" customFormat="1" ht="18.75" customHeight="1">
      <c r="A86" s="124">
        <v>75</v>
      </c>
      <c r="B86" s="234">
        <v>2326521082</v>
      </c>
      <c r="C86" s="241" t="s">
        <v>153</v>
      </c>
      <c r="D86" s="242" t="s">
        <v>300</v>
      </c>
      <c r="E86" s="237">
        <v>35135</v>
      </c>
      <c r="F86" s="238" t="s">
        <v>315</v>
      </c>
      <c r="G86" s="254">
        <v>85</v>
      </c>
      <c r="H86" s="163"/>
      <c r="I86" s="132">
        <f t="shared" si="2"/>
        <v>85</v>
      </c>
      <c r="J86" s="133" t="str">
        <f t="shared" si="3"/>
        <v>Tốt</v>
      </c>
      <c r="K86" s="161"/>
    </row>
    <row r="87" spans="1:11" s="164" customFormat="1" ht="18.75" customHeight="1">
      <c r="A87" s="134">
        <v>76</v>
      </c>
      <c r="B87" s="234">
        <v>2326521083</v>
      </c>
      <c r="C87" s="241" t="s">
        <v>152</v>
      </c>
      <c r="D87" s="242" t="s">
        <v>300</v>
      </c>
      <c r="E87" s="237">
        <v>34585</v>
      </c>
      <c r="F87" s="238" t="s">
        <v>315</v>
      </c>
      <c r="G87" s="254">
        <v>87</v>
      </c>
      <c r="H87" s="163"/>
      <c r="I87" s="132">
        <f t="shared" si="2"/>
        <v>87</v>
      </c>
      <c r="J87" s="133" t="str">
        <f t="shared" si="3"/>
        <v>Tốt</v>
      </c>
      <c r="K87" s="161"/>
    </row>
    <row r="88" spans="1:11" s="164" customFormat="1" ht="18.75" customHeight="1">
      <c r="A88" s="124">
        <v>77</v>
      </c>
      <c r="B88" s="234">
        <v>2326521086</v>
      </c>
      <c r="C88" s="241" t="s">
        <v>130</v>
      </c>
      <c r="D88" s="242" t="s">
        <v>302</v>
      </c>
      <c r="E88" s="237">
        <v>34923</v>
      </c>
      <c r="F88" s="238" t="s">
        <v>315</v>
      </c>
      <c r="G88" s="254">
        <v>85</v>
      </c>
      <c r="H88" s="163"/>
      <c r="I88" s="132">
        <f t="shared" si="2"/>
        <v>85</v>
      </c>
      <c r="J88" s="133" t="str">
        <f t="shared" si="3"/>
        <v>Tốt</v>
      </c>
      <c r="K88" s="161"/>
    </row>
    <row r="89" spans="1:11" s="164" customFormat="1" ht="18.75" customHeight="1">
      <c r="A89" s="134">
        <v>78</v>
      </c>
      <c r="B89" s="234">
        <v>2326521087</v>
      </c>
      <c r="C89" s="241" t="s">
        <v>156</v>
      </c>
      <c r="D89" s="242" t="s">
        <v>303</v>
      </c>
      <c r="E89" s="237">
        <v>34992</v>
      </c>
      <c r="F89" s="238" t="s">
        <v>315</v>
      </c>
      <c r="G89" s="254">
        <v>90</v>
      </c>
      <c r="H89" s="163"/>
      <c r="I89" s="132">
        <f t="shared" si="2"/>
        <v>90</v>
      </c>
      <c r="J89" s="133" t="str">
        <f t="shared" si="3"/>
        <v>X.Sắc</v>
      </c>
      <c r="K89" s="161"/>
    </row>
    <row r="90" spans="1:11" s="164" customFormat="1" ht="18.75" customHeight="1">
      <c r="A90" s="124">
        <v>79</v>
      </c>
      <c r="B90" s="234">
        <v>2326521089</v>
      </c>
      <c r="C90" s="241" t="s">
        <v>157</v>
      </c>
      <c r="D90" s="242" t="s">
        <v>304</v>
      </c>
      <c r="E90" s="237">
        <v>34591</v>
      </c>
      <c r="F90" s="238" t="s">
        <v>315</v>
      </c>
      <c r="G90" s="254">
        <v>80</v>
      </c>
      <c r="H90" s="163"/>
      <c r="I90" s="132">
        <f t="shared" si="2"/>
        <v>80</v>
      </c>
      <c r="J90" s="133" t="str">
        <f t="shared" si="3"/>
        <v>Tốt</v>
      </c>
      <c r="K90" s="161"/>
    </row>
    <row r="91" spans="1:11" s="164" customFormat="1" ht="18.75" customHeight="1">
      <c r="A91" s="134">
        <v>80</v>
      </c>
      <c r="B91" s="234">
        <v>2327521092</v>
      </c>
      <c r="C91" s="241" t="s">
        <v>42</v>
      </c>
      <c r="D91" s="242" t="s">
        <v>305</v>
      </c>
      <c r="E91" s="237">
        <v>35393</v>
      </c>
      <c r="F91" s="238" t="s">
        <v>315</v>
      </c>
      <c r="G91" s="254">
        <v>87</v>
      </c>
      <c r="H91" s="163"/>
      <c r="I91" s="132">
        <f t="shared" si="2"/>
        <v>87</v>
      </c>
      <c r="J91" s="133" t="str">
        <f t="shared" si="3"/>
        <v>Tốt</v>
      </c>
      <c r="K91" s="161"/>
    </row>
    <row r="92" spans="1:11" s="164" customFormat="1" ht="18.75" customHeight="1">
      <c r="A92" s="124">
        <v>81</v>
      </c>
      <c r="B92" s="234">
        <v>2326521093</v>
      </c>
      <c r="C92" s="241" t="s">
        <v>158</v>
      </c>
      <c r="D92" s="242" t="s">
        <v>45</v>
      </c>
      <c r="E92" s="237">
        <v>34472</v>
      </c>
      <c r="F92" s="238" t="s">
        <v>315</v>
      </c>
      <c r="G92" s="254">
        <v>87</v>
      </c>
      <c r="H92" s="163"/>
      <c r="I92" s="132">
        <f t="shared" si="2"/>
        <v>87</v>
      </c>
      <c r="J92" s="133" t="str">
        <f t="shared" si="3"/>
        <v>Tốt</v>
      </c>
      <c r="K92" s="161"/>
    </row>
    <row r="93" spans="1:11" s="164" customFormat="1" ht="18.75" customHeight="1">
      <c r="A93" s="134">
        <v>82</v>
      </c>
      <c r="B93" s="234">
        <v>2326521094</v>
      </c>
      <c r="C93" s="241" t="s">
        <v>159</v>
      </c>
      <c r="D93" s="242" t="s">
        <v>45</v>
      </c>
      <c r="E93" s="237">
        <v>33613</v>
      </c>
      <c r="F93" s="238" t="s">
        <v>315</v>
      </c>
      <c r="G93" s="254">
        <v>90</v>
      </c>
      <c r="H93" s="163"/>
      <c r="I93" s="132">
        <f t="shared" si="2"/>
        <v>90</v>
      </c>
      <c r="J93" s="133" t="str">
        <f t="shared" si="3"/>
        <v>X.Sắc</v>
      </c>
      <c r="K93" s="161"/>
    </row>
    <row r="94" spans="1:11" s="164" customFormat="1" ht="18.75" customHeight="1">
      <c r="A94" s="124">
        <v>83</v>
      </c>
      <c r="B94" s="234">
        <v>2326521125</v>
      </c>
      <c r="C94" s="241" t="s">
        <v>175</v>
      </c>
      <c r="D94" s="242" t="s">
        <v>313</v>
      </c>
      <c r="E94" s="237">
        <v>32908</v>
      </c>
      <c r="F94" s="238" t="s">
        <v>315</v>
      </c>
      <c r="G94" s="238">
        <v>87</v>
      </c>
      <c r="H94" s="163"/>
      <c r="I94" s="132">
        <f t="shared" si="2"/>
        <v>87</v>
      </c>
      <c r="J94" s="133" t="str">
        <f t="shared" si="3"/>
        <v>Tốt</v>
      </c>
      <c r="K94" s="161"/>
    </row>
    <row r="95" spans="1:11" s="164" customFormat="1" ht="18.75" customHeight="1">
      <c r="A95" s="134">
        <v>84</v>
      </c>
      <c r="B95" s="234">
        <v>2326521100</v>
      </c>
      <c r="C95" s="241" t="s">
        <v>162</v>
      </c>
      <c r="D95" s="242" t="s">
        <v>48</v>
      </c>
      <c r="E95" s="237">
        <v>34868</v>
      </c>
      <c r="F95" s="238" t="s">
        <v>315</v>
      </c>
      <c r="G95" s="238">
        <v>85</v>
      </c>
      <c r="H95" s="163"/>
      <c r="I95" s="132">
        <f t="shared" si="2"/>
        <v>85</v>
      </c>
      <c r="J95" s="133" t="str">
        <f t="shared" si="3"/>
        <v>Tốt</v>
      </c>
      <c r="K95" s="155"/>
    </row>
    <row r="96" spans="1:11" s="164" customFormat="1" ht="18.75" customHeight="1">
      <c r="A96" s="124">
        <v>85</v>
      </c>
      <c r="B96" s="234">
        <v>2326521099</v>
      </c>
      <c r="C96" s="241" t="s">
        <v>161</v>
      </c>
      <c r="D96" s="242" t="s">
        <v>48</v>
      </c>
      <c r="E96" s="237">
        <v>35371</v>
      </c>
      <c r="F96" s="238" t="s">
        <v>315</v>
      </c>
      <c r="G96" s="238">
        <v>85</v>
      </c>
      <c r="H96" s="163"/>
      <c r="I96" s="132">
        <f t="shared" si="2"/>
        <v>85</v>
      </c>
      <c r="J96" s="133" t="str">
        <f t="shared" si="3"/>
        <v>Tốt</v>
      </c>
      <c r="K96" s="161"/>
    </row>
    <row r="97" spans="1:11" s="164" customFormat="1" ht="18.75" customHeight="1">
      <c r="A97" s="134">
        <v>86</v>
      </c>
      <c r="B97" s="243">
        <v>2326521102</v>
      </c>
      <c r="C97" s="244" t="s">
        <v>38</v>
      </c>
      <c r="D97" s="245" t="s">
        <v>48</v>
      </c>
      <c r="E97" s="246">
        <v>35187</v>
      </c>
      <c r="F97" s="239" t="s">
        <v>315</v>
      </c>
      <c r="G97" s="255">
        <v>77</v>
      </c>
      <c r="H97" s="163"/>
      <c r="I97" s="132">
        <f t="shared" si="2"/>
        <v>77</v>
      </c>
      <c r="J97" s="133" t="str">
        <f t="shared" si="3"/>
        <v>Khá</v>
      </c>
      <c r="K97" s="161"/>
    </row>
    <row r="98" spans="1:11" s="164" customFormat="1" ht="18.75" customHeight="1">
      <c r="A98" s="124">
        <v>87</v>
      </c>
      <c r="B98" s="234">
        <v>2326521104</v>
      </c>
      <c r="C98" s="241" t="s">
        <v>343</v>
      </c>
      <c r="D98" s="242" t="s">
        <v>308</v>
      </c>
      <c r="E98" s="237">
        <v>34724</v>
      </c>
      <c r="F98" s="238" t="s">
        <v>315</v>
      </c>
      <c r="G98" s="238">
        <v>87</v>
      </c>
      <c r="H98" s="163"/>
      <c r="I98" s="132">
        <f t="shared" si="2"/>
        <v>87</v>
      </c>
      <c r="J98" s="133" t="str">
        <f t="shared" si="3"/>
        <v>Tốt</v>
      </c>
      <c r="K98" s="161"/>
    </row>
    <row r="99" spans="1:11" s="164" customFormat="1" ht="18.75" customHeight="1">
      <c r="A99" s="134">
        <v>88</v>
      </c>
      <c r="B99" s="234">
        <v>2326521105</v>
      </c>
      <c r="C99" s="241" t="s">
        <v>165</v>
      </c>
      <c r="D99" s="242" t="s">
        <v>308</v>
      </c>
      <c r="E99" s="237">
        <v>34870</v>
      </c>
      <c r="F99" s="238" t="s">
        <v>315</v>
      </c>
      <c r="G99" s="238">
        <v>87</v>
      </c>
      <c r="H99" s="163"/>
      <c r="I99" s="132">
        <f t="shared" si="2"/>
        <v>87</v>
      </c>
      <c r="J99" s="133" t="str">
        <f t="shared" si="3"/>
        <v>Tốt</v>
      </c>
      <c r="K99" s="161"/>
    </row>
    <row r="100" spans="1:11" s="164" customFormat="1" ht="18.75" customHeight="1">
      <c r="A100" s="124">
        <v>89</v>
      </c>
      <c r="B100" s="234">
        <v>2326521110</v>
      </c>
      <c r="C100" s="241" t="s">
        <v>17</v>
      </c>
      <c r="D100" s="242" t="s">
        <v>309</v>
      </c>
      <c r="E100" s="237">
        <v>34855</v>
      </c>
      <c r="F100" s="238" t="s">
        <v>315</v>
      </c>
      <c r="G100" s="238">
        <v>87</v>
      </c>
      <c r="H100" s="163"/>
      <c r="I100" s="132">
        <f t="shared" si="2"/>
        <v>87</v>
      </c>
      <c r="J100" s="133" t="str">
        <f t="shared" si="3"/>
        <v>Tốt</v>
      </c>
      <c r="K100" s="161"/>
    </row>
    <row r="101" spans="1:11" s="164" customFormat="1" ht="18.75" customHeight="1">
      <c r="A101" s="134">
        <v>90</v>
      </c>
      <c r="B101" s="234">
        <v>2326521109</v>
      </c>
      <c r="C101" s="241" t="s">
        <v>134</v>
      </c>
      <c r="D101" s="242" t="s">
        <v>309</v>
      </c>
      <c r="E101" s="237">
        <v>34591</v>
      </c>
      <c r="F101" s="238" t="s">
        <v>315</v>
      </c>
      <c r="G101" s="238">
        <v>87</v>
      </c>
      <c r="H101" s="163"/>
      <c r="I101" s="132">
        <f t="shared" si="2"/>
        <v>87</v>
      </c>
      <c r="J101" s="133" t="str">
        <f t="shared" si="3"/>
        <v>Tốt</v>
      </c>
      <c r="K101" s="161"/>
    </row>
    <row r="102" spans="1:11" s="104" customFormat="1" ht="18.75" customHeight="1">
      <c r="A102" s="124">
        <v>91</v>
      </c>
      <c r="B102" s="234">
        <v>2326521108</v>
      </c>
      <c r="C102" s="241" t="s">
        <v>166</v>
      </c>
      <c r="D102" s="242" t="s">
        <v>19</v>
      </c>
      <c r="E102" s="237">
        <v>34393</v>
      </c>
      <c r="F102" s="238" t="s">
        <v>315</v>
      </c>
      <c r="G102" s="238">
        <v>85</v>
      </c>
      <c r="H102" s="163"/>
      <c r="I102" s="132">
        <f t="shared" si="2"/>
        <v>85</v>
      </c>
      <c r="J102" s="133" t="str">
        <f t="shared" si="3"/>
        <v>Tốt</v>
      </c>
      <c r="K102" s="161"/>
    </row>
    <row r="103" spans="1:11" s="104" customFormat="1" ht="18.75" customHeight="1">
      <c r="A103" s="134">
        <v>92</v>
      </c>
      <c r="B103" s="234">
        <v>2326521119</v>
      </c>
      <c r="C103" s="241" t="s">
        <v>121</v>
      </c>
      <c r="D103" s="242" t="s">
        <v>20</v>
      </c>
      <c r="E103" s="237">
        <v>34721</v>
      </c>
      <c r="F103" s="238" t="s">
        <v>315</v>
      </c>
      <c r="G103" s="238">
        <v>87</v>
      </c>
      <c r="H103" s="163"/>
      <c r="I103" s="132">
        <f t="shared" si="2"/>
        <v>87</v>
      </c>
      <c r="J103" s="133" t="str">
        <f t="shared" si="3"/>
        <v>Tốt</v>
      </c>
      <c r="K103" s="161"/>
    </row>
    <row r="104" spans="1:11" s="104" customFormat="1" ht="18.75" customHeight="1">
      <c r="A104" s="124">
        <v>93</v>
      </c>
      <c r="B104" s="234">
        <v>2326521121</v>
      </c>
      <c r="C104" s="241" t="s">
        <v>172</v>
      </c>
      <c r="D104" s="242" t="s">
        <v>52</v>
      </c>
      <c r="E104" s="237">
        <v>34479</v>
      </c>
      <c r="F104" s="238" t="s">
        <v>315</v>
      </c>
      <c r="G104" s="238">
        <v>87</v>
      </c>
      <c r="H104" s="163"/>
      <c r="I104" s="132">
        <f t="shared" si="2"/>
        <v>87</v>
      </c>
      <c r="J104" s="133" t="str">
        <f t="shared" si="3"/>
        <v>Tốt</v>
      </c>
      <c r="K104" s="161"/>
    </row>
    <row r="105" spans="1:11" s="104" customFormat="1" ht="18.75" customHeight="1">
      <c r="A105" s="134">
        <v>94</v>
      </c>
      <c r="B105" s="234">
        <v>2327521123</v>
      </c>
      <c r="C105" s="241" t="s">
        <v>173</v>
      </c>
      <c r="D105" s="242" t="s">
        <v>312</v>
      </c>
      <c r="E105" s="237">
        <v>34015</v>
      </c>
      <c r="F105" s="238" t="s">
        <v>315</v>
      </c>
      <c r="G105" s="238">
        <v>95</v>
      </c>
      <c r="H105" s="163"/>
      <c r="I105" s="132">
        <f t="shared" si="2"/>
        <v>95</v>
      </c>
      <c r="J105" s="133" t="str">
        <f t="shared" si="3"/>
        <v>X.Sắc</v>
      </c>
      <c r="K105" s="161"/>
    </row>
    <row r="106" spans="1:11" s="104" customFormat="1" ht="15.75">
      <c r="A106" s="124">
        <v>95</v>
      </c>
      <c r="B106" s="234">
        <v>2326521128</v>
      </c>
      <c r="C106" s="241" t="s">
        <v>346</v>
      </c>
      <c r="D106" s="242" t="s">
        <v>314</v>
      </c>
      <c r="E106" s="237">
        <v>34500</v>
      </c>
      <c r="F106" s="238" t="s">
        <v>315</v>
      </c>
      <c r="G106" s="238">
        <v>87</v>
      </c>
      <c r="H106" s="171"/>
      <c r="I106" s="172">
        <f>AVERAGE(G106:H106)</f>
        <v>87</v>
      </c>
      <c r="J106" s="133" t="str">
        <f t="shared" si="3"/>
        <v>Tốt</v>
      </c>
      <c r="K106" s="170"/>
    </row>
    <row r="107" spans="1:11" s="104" customFormat="1" ht="19.5" customHeight="1">
      <c r="A107" s="134">
        <v>96</v>
      </c>
      <c r="B107" s="234">
        <v>2326521129</v>
      </c>
      <c r="C107" s="241" t="s">
        <v>179</v>
      </c>
      <c r="D107" s="242" t="s">
        <v>314</v>
      </c>
      <c r="E107" s="237">
        <v>34943</v>
      </c>
      <c r="F107" s="238" t="s">
        <v>315</v>
      </c>
      <c r="G107" s="238">
        <v>87</v>
      </c>
      <c r="H107" s="171"/>
      <c r="I107" s="172">
        <f>AVERAGE(G107:H107)</f>
        <v>87</v>
      </c>
      <c r="J107" s="133" t="str">
        <f t="shared" si="3"/>
        <v>Tốt</v>
      </c>
      <c r="K107" s="183"/>
    </row>
    <row r="108" spans="3:4" ht="15.75" thickBot="1">
      <c r="C108" s="104"/>
      <c r="D108" s="104"/>
    </row>
    <row r="109" spans="1:11" ht="16.5">
      <c r="A109" s="105"/>
      <c r="B109" s="257"/>
      <c r="C109" s="6"/>
      <c r="D109" s="332" t="s">
        <v>55</v>
      </c>
      <c r="E109" s="333"/>
      <c r="F109" s="359" t="s">
        <v>56</v>
      </c>
      <c r="G109" s="337"/>
      <c r="H109" s="336" t="s">
        <v>57</v>
      </c>
      <c r="I109" s="338"/>
      <c r="J109" s="354" t="s">
        <v>361</v>
      </c>
      <c r="K109" s="340"/>
    </row>
    <row r="110" spans="1:11" ht="32.25" customHeight="1">
      <c r="A110" s="341" t="s">
        <v>58</v>
      </c>
      <c r="B110" s="341"/>
      <c r="C110" s="342"/>
      <c r="D110" s="334"/>
      <c r="E110" s="335"/>
      <c r="F110" s="106" t="s">
        <v>59</v>
      </c>
      <c r="G110" s="107" t="s">
        <v>60</v>
      </c>
      <c r="H110" s="106" t="s">
        <v>59</v>
      </c>
      <c r="I110" s="108" t="s">
        <v>60</v>
      </c>
      <c r="J110" s="106" t="s">
        <v>59</v>
      </c>
      <c r="K110" s="110" t="s">
        <v>60</v>
      </c>
    </row>
    <row r="111" spans="1:11" s="104" customFormat="1" ht="21" customHeight="1">
      <c r="A111" s="5"/>
      <c r="B111" s="258"/>
      <c r="C111" s="215"/>
      <c r="D111" s="360" t="s">
        <v>61</v>
      </c>
      <c r="E111" s="361"/>
      <c r="F111" s="216">
        <f>COUNTIF($G$11:$G$107,"&gt;=90")</f>
        <v>23</v>
      </c>
      <c r="G111" s="217">
        <f aca="true" t="shared" si="4" ref="G111:G116">F111*100%/F$117</f>
        <v>0.23711340206185566</v>
      </c>
      <c r="H111" s="216">
        <f>COUNTIF(H$11:H$107,"&gt;=90")</f>
        <v>0</v>
      </c>
      <c r="I111" s="218">
        <f aca="true" t="shared" si="5" ref="I111:I116">H111*100%/94</f>
        <v>0</v>
      </c>
      <c r="J111" s="216">
        <f>COUNTIF(I$11:I$107,"&gt;=90")</f>
        <v>23</v>
      </c>
      <c r="K111" s="219">
        <f aca="true" t="shared" si="6" ref="K111:K116">J111*100%/J$117</f>
        <v>0.23711340206185566</v>
      </c>
    </row>
    <row r="112" spans="1:11" s="104" customFormat="1" ht="21" customHeight="1">
      <c r="A112" s="5"/>
      <c r="B112" s="258"/>
      <c r="C112" s="215"/>
      <c r="D112" s="355" t="s">
        <v>62</v>
      </c>
      <c r="E112" s="356"/>
      <c r="F112" s="220">
        <f>_xlfn.COUNTIFS($G$11:$G$107,"&gt;=80",$G$11:$G$107,"&lt;90")</f>
        <v>63</v>
      </c>
      <c r="G112" s="217">
        <f t="shared" si="4"/>
        <v>0.6494845360824743</v>
      </c>
      <c r="H112" s="220">
        <f>_xlfn.COUNTIFS(H$11:H$107,"&gt;=80",H$11:H$107,"&lt;90")</f>
        <v>0</v>
      </c>
      <c r="I112" s="222">
        <f t="shared" si="5"/>
        <v>0</v>
      </c>
      <c r="J112" s="220">
        <f>_xlfn.COUNTIFS($I$11:$I$107,"&gt;=80",$I$11:$I$107,"&lt;90")</f>
        <v>63</v>
      </c>
      <c r="K112" s="219">
        <f t="shared" si="6"/>
        <v>0.6494845360824743</v>
      </c>
    </row>
    <row r="113" spans="1:11" s="104" customFormat="1" ht="21" customHeight="1">
      <c r="A113" s="7"/>
      <c r="B113" s="258"/>
      <c r="C113" s="215"/>
      <c r="D113" s="355" t="s">
        <v>63</v>
      </c>
      <c r="E113" s="356"/>
      <c r="F113" s="220">
        <f>_xlfn.COUNTIFS($G$11:$G$107,"&gt;=65",$G$11:$G$107,"&lt;80")</f>
        <v>9</v>
      </c>
      <c r="G113" s="217">
        <f t="shared" si="4"/>
        <v>0.09278350515463918</v>
      </c>
      <c r="H113" s="220">
        <f>_xlfn.COUNTIFS(H$11:H$107,"&gt;=65",H$11:H$107,"&lt;80")</f>
        <v>0</v>
      </c>
      <c r="I113" s="222">
        <f t="shared" si="5"/>
        <v>0</v>
      </c>
      <c r="J113" s="220">
        <f>_xlfn.COUNTIFS($I$11:$I$107,"&gt;=65",$I$11:$I$107,"&lt;80")</f>
        <v>9</v>
      </c>
      <c r="K113" s="219">
        <f t="shared" si="6"/>
        <v>0.09278350515463918</v>
      </c>
    </row>
    <row r="114" spans="1:11" s="104" customFormat="1" ht="21" customHeight="1">
      <c r="A114" s="345" t="s">
        <v>362</v>
      </c>
      <c r="B114" s="345"/>
      <c r="C114" s="346"/>
      <c r="D114" s="355" t="s">
        <v>64</v>
      </c>
      <c r="E114" s="356"/>
      <c r="F114" s="220">
        <f>_xlfn.COUNTIFS($G$11:$G$107,"&gt;=50",$G$11:$G$107,"&lt;65")</f>
        <v>2</v>
      </c>
      <c r="G114" s="217">
        <f t="shared" si="4"/>
        <v>0.020618556701030927</v>
      </c>
      <c r="H114" s="220">
        <f>_xlfn.COUNTIFS(H$11:H$107,"&gt;=50",H$11:H$107,"&lt;65")</f>
        <v>0</v>
      </c>
      <c r="I114" s="223">
        <f t="shared" si="5"/>
        <v>0</v>
      </c>
      <c r="J114" s="220">
        <f>_xlfn.COUNTIFS($I$11:$I$107,"&gt;=50",$I$11:$I$107,"&lt;65")</f>
        <v>2</v>
      </c>
      <c r="K114" s="219">
        <f t="shared" si="6"/>
        <v>0.020618556701030927</v>
      </c>
    </row>
    <row r="115" spans="1:11" s="104" customFormat="1" ht="21" customHeight="1">
      <c r="A115" s="7"/>
      <c r="B115" s="257"/>
      <c r="C115" s="5"/>
      <c r="D115" s="355" t="s">
        <v>65</v>
      </c>
      <c r="E115" s="356"/>
      <c r="F115" s="220">
        <f>_xlfn.COUNTIFS($G$11:$G$107,"&gt;=35",$G$11:$G$107,"&lt;50")</f>
        <v>0</v>
      </c>
      <c r="G115" s="217">
        <f t="shared" si="4"/>
        <v>0</v>
      </c>
      <c r="H115" s="220">
        <f>_xlfn.COUNTIFS(H$11:H$107,"&gt;=35",H$11:H$107,"&lt;50")</f>
        <v>0</v>
      </c>
      <c r="I115" s="223">
        <f t="shared" si="5"/>
        <v>0</v>
      </c>
      <c r="J115" s="220">
        <f>_xlfn.COUNTIFS($I$11:$I$107,"&gt;=35",$I$11:$I$107,"&lt;50")</f>
        <v>0</v>
      </c>
      <c r="K115" s="219">
        <f t="shared" si="6"/>
        <v>0</v>
      </c>
    </row>
    <row r="116" spans="1:11" s="104" customFormat="1" ht="21" customHeight="1">
      <c r="A116" s="7"/>
      <c r="B116" s="257"/>
      <c r="C116" s="5"/>
      <c r="D116" s="357" t="s">
        <v>66</v>
      </c>
      <c r="E116" s="358"/>
      <c r="F116" s="224">
        <f>COUNTIF($G$12:$G$107,"&lt;35")</f>
        <v>0</v>
      </c>
      <c r="G116" s="217">
        <f t="shared" si="4"/>
        <v>0</v>
      </c>
      <c r="H116" s="224">
        <f>COUNTIF(H$11:H$107,"&lt;35")</f>
        <v>0</v>
      </c>
      <c r="I116" s="222">
        <f t="shared" si="5"/>
        <v>0</v>
      </c>
      <c r="J116" s="224">
        <f>COUNTIF($I$11:$I$107,"&lt;35")</f>
        <v>0</v>
      </c>
      <c r="K116" s="219">
        <f t="shared" si="6"/>
        <v>0</v>
      </c>
    </row>
    <row r="117" spans="1:11" ht="27.75" customHeight="1" thickBot="1">
      <c r="A117" s="7"/>
      <c r="B117" s="257"/>
      <c r="C117" s="6"/>
      <c r="D117" s="347" t="s">
        <v>67</v>
      </c>
      <c r="E117" s="348"/>
      <c r="F117" s="116">
        <f aca="true" t="shared" si="7" ref="F117:K117">SUM(F111:F116)</f>
        <v>97</v>
      </c>
      <c r="G117" s="225">
        <f t="shared" si="7"/>
        <v>1</v>
      </c>
      <c r="H117" s="118">
        <f t="shared" si="7"/>
        <v>0</v>
      </c>
      <c r="I117" s="226">
        <f t="shared" si="7"/>
        <v>0</v>
      </c>
      <c r="J117" s="227">
        <f t="shared" si="7"/>
        <v>97</v>
      </c>
      <c r="K117" s="228">
        <f t="shared" si="7"/>
        <v>1</v>
      </c>
    </row>
    <row r="118" spans="1:11" ht="16.5">
      <c r="A118" s="7"/>
      <c r="B118" s="258"/>
      <c r="C118" s="9"/>
      <c r="D118" s="9"/>
      <c r="E118" s="7"/>
      <c r="F118" s="7"/>
      <c r="G118" s="8"/>
      <c r="H118" s="8"/>
      <c r="I118" s="8"/>
      <c r="J118" s="10"/>
      <c r="K118" s="122"/>
    </row>
    <row r="119" spans="1:11" ht="17.25">
      <c r="A119" s="11"/>
      <c r="B119" s="259"/>
      <c r="C119" s="13"/>
      <c r="D119" s="6"/>
      <c r="E119" s="14"/>
      <c r="F119" s="349" t="str">
        <f ca="1">"Đà Nẵng, ngày "&amp;DAY(NOW())&amp;" tháng "&amp;MONTH(NOW())&amp;" năm "&amp;YEAR(NOW())</f>
        <v>Đà Nẵng, ngày 16 tháng 10 năm 2020</v>
      </c>
      <c r="G119" s="349"/>
      <c r="H119" s="349"/>
      <c r="I119" s="349"/>
      <c r="J119" s="349"/>
      <c r="K119" s="349"/>
    </row>
    <row r="120" spans="1:11" ht="16.5">
      <c r="A120" s="350" t="s">
        <v>68</v>
      </c>
      <c r="B120" s="350"/>
      <c r="C120" s="350"/>
      <c r="D120" s="350" t="s">
        <v>69</v>
      </c>
      <c r="E120" s="350"/>
      <c r="F120" s="350"/>
      <c r="G120" s="350"/>
      <c r="H120" s="351" t="s">
        <v>70</v>
      </c>
      <c r="I120" s="351"/>
      <c r="J120" s="351"/>
      <c r="K120" s="351"/>
    </row>
    <row r="121" spans="1:11" ht="18.75">
      <c r="A121" s="15"/>
      <c r="B121" s="260"/>
      <c r="C121" s="17"/>
      <c r="D121" s="123"/>
      <c r="E121" s="18"/>
      <c r="F121" s="19"/>
      <c r="G121" s="20"/>
      <c r="H121" s="17"/>
      <c r="I121" s="21"/>
      <c r="J121" s="22"/>
      <c r="K121" s="23"/>
    </row>
    <row r="122" spans="1:11" ht="18.75">
      <c r="A122" s="15"/>
      <c r="B122" s="260"/>
      <c r="C122" s="17"/>
      <c r="D122" s="123"/>
      <c r="E122" s="18"/>
      <c r="F122" s="19"/>
      <c r="G122" s="20"/>
      <c r="H122" s="17"/>
      <c r="I122" s="21"/>
      <c r="J122" s="22"/>
      <c r="K122" s="23"/>
    </row>
    <row r="123" spans="1:11" ht="18.75">
      <c r="A123" s="15"/>
      <c r="B123" s="261"/>
      <c r="C123" s="21"/>
      <c r="D123" s="123"/>
      <c r="E123" s="25"/>
      <c r="F123" s="26"/>
      <c r="G123" s="27"/>
      <c r="H123" s="17"/>
      <c r="I123" s="21"/>
      <c r="J123" s="22"/>
      <c r="K123" s="23"/>
    </row>
    <row r="124" spans="1:11" ht="15">
      <c r="A124" s="352" t="s">
        <v>82</v>
      </c>
      <c r="B124" s="352"/>
      <c r="C124" s="352"/>
      <c r="D124" s="352" t="s">
        <v>83</v>
      </c>
      <c r="E124" s="352"/>
      <c r="F124" s="352"/>
      <c r="G124" s="352"/>
      <c r="H124" s="353"/>
      <c r="I124" s="353"/>
      <c r="J124" s="353"/>
      <c r="K124" s="353"/>
    </row>
    <row r="125" spans="1:11" ht="18.75">
      <c r="A125" s="24"/>
      <c r="B125" s="260"/>
      <c r="C125" s="17"/>
      <c r="D125" s="21"/>
      <c r="E125" s="16"/>
      <c r="F125" s="16"/>
      <c r="G125" s="17"/>
      <c r="H125" s="17"/>
      <c r="I125" s="17"/>
      <c r="J125" s="22"/>
      <c r="K125" s="22"/>
    </row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9" customHeight="1"/>
    <row r="159" ht="15"/>
    <row r="160" ht="15"/>
    <row r="161" ht="15"/>
    <row r="162" ht="15"/>
    <row r="163" ht="15"/>
    <row r="164" ht="15"/>
    <row r="165" ht="15"/>
  </sheetData>
  <sheetProtection/>
  <mergeCells count="37">
    <mergeCell ref="A120:C120"/>
    <mergeCell ref="D120:G120"/>
    <mergeCell ref="H120:K120"/>
    <mergeCell ref="D115:E115"/>
    <mergeCell ref="D116:E116"/>
    <mergeCell ref="D111:E111"/>
    <mergeCell ref="D112:E112"/>
    <mergeCell ref="D113:E113"/>
    <mergeCell ref="A114:C114"/>
    <mergeCell ref="D114:E114"/>
    <mergeCell ref="F119:K119"/>
    <mergeCell ref="K9:K10"/>
    <mergeCell ref="D109:E110"/>
    <mergeCell ref="F109:G109"/>
    <mergeCell ref="H109:I109"/>
    <mergeCell ref="J109:K109"/>
    <mergeCell ref="G9:J9"/>
    <mergeCell ref="A110:C110"/>
    <mergeCell ref="A5:K5"/>
    <mergeCell ref="A6:K6"/>
    <mergeCell ref="A7:K7"/>
    <mergeCell ref="A8:K8"/>
    <mergeCell ref="A9:A10"/>
    <mergeCell ref="B9:B10"/>
    <mergeCell ref="C9:D10"/>
    <mergeCell ref="E9:E10"/>
    <mergeCell ref="F9:F10"/>
    <mergeCell ref="H124:K124"/>
    <mergeCell ref="D117:E117"/>
    <mergeCell ref="A124:C124"/>
    <mergeCell ref="D124:G124"/>
    <mergeCell ref="A1:D1"/>
    <mergeCell ref="E1:K1"/>
    <mergeCell ref="A2:D2"/>
    <mergeCell ref="E2:K2"/>
    <mergeCell ref="B3:D3"/>
    <mergeCell ref="A4:K4"/>
  </mergeCells>
  <conditionalFormatting sqref="B11:B106">
    <cfRule type="duplicateValues" priority="1" dxfId="6">
      <formula>AND(COUNTIF($B$11:$B$106,B11)&gt;1,NOT(ISBLANK(B11)))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dtu</dc:creator>
  <cp:keywords/>
  <dc:description/>
  <cp:lastModifiedBy>dtu</cp:lastModifiedBy>
  <cp:lastPrinted>2020-10-16T02:55:19Z</cp:lastPrinted>
  <dcterms:created xsi:type="dcterms:W3CDTF">2019-08-20T08:58:04Z</dcterms:created>
  <dcterms:modified xsi:type="dcterms:W3CDTF">2020-10-16T03:04:10Z</dcterms:modified>
  <cp:category/>
  <cp:version/>
  <cp:contentType/>
  <cp:contentStatus/>
</cp:coreProperties>
</file>